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S:\Modeling\Files for Matt\firm yield\"/>
    </mc:Choice>
  </mc:AlternateContent>
  <xr:revisionPtr revIDLastSave="0" documentId="13_ncr:1_{246DF4A6-DCB7-46C9-B853-1E78BA08D842}" xr6:coauthVersionLast="44" xr6:coauthVersionMax="44" xr10:uidLastSave="{00000000-0000-0000-0000-000000000000}"/>
  <bookViews>
    <workbookView xWindow="47880" yWindow="-10125" windowWidth="29040" windowHeight="15840" tabRatio="733" activeTab="1" xr2:uid="{00000000-000D-0000-FFFF-FFFF00000000}"/>
  </bookViews>
  <sheets>
    <sheet name="Summary" sheetId="8" r:id="rId1"/>
    <sheet name="Supply and Demand Worksheet" sheetId="9" r:id="rId2"/>
    <sheet name="Supply and Demand DD example 1" sheetId="16" r:id="rId3"/>
    <sheet name="Supply and Demand DD example 2" sheetId="18" r:id="rId4"/>
  </sheets>
  <definedNames>
    <definedName name="_xlnm.Print_Area" localSheetId="0">Summary!$B$1:$I$29</definedName>
    <definedName name="_xlnm.Print_Area" localSheetId="2">'Supply and Demand DD example 1'!$A$1:$P$99</definedName>
    <definedName name="_xlnm.Print_Area" localSheetId="3">'Supply and Demand DD example 2'!$A$1:$P$99</definedName>
    <definedName name="_xlnm.Print_Area" localSheetId="1">'Supply and Demand Worksheet'!$A$1:$P$99</definedName>
    <definedName name="Retail_Wate_Demand_Details" localSheetId="2">'Supply and Demand DD example 1'!$6:$8,'Supply and Demand DD example 1'!$9:$23</definedName>
    <definedName name="Retail_Wate_Demand_Details" localSheetId="3">'Supply and Demand DD example 2'!$6:$8,'Supply and Demand DD example 2'!$9:$23</definedName>
    <definedName name="Retail_Wate_Demand_Details" localSheetId="1">'Supply and Demand Worksheet'!$6:$8,'Supply and Demand Worksheet'!$9:$23</definedName>
    <definedName name="Retail_Wate_Demand_Details">#REF!,#REF!</definedName>
    <definedName name="Z_686D5FA5_C6C6_44DB_8ED7_9EBB8C401AFD_.wvu.Rows" localSheetId="2" hidden="1">'Supply and Demand DD example 1'!$6:$8,'Supply and Demand DD example 1'!$9:$23,'Supply and Demand DD example 1'!$35:$94,'Supply and Demand DD example 1'!$97:$98</definedName>
    <definedName name="Z_686D5FA5_C6C6_44DB_8ED7_9EBB8C401AFD_.wvu.Rows" localSheetId="3" hidden="1">'Supply and Demand DD example 2'!$6:$8,'Supply and Demand DD example 2'!$9:$23,'Supply and Demand DD example 2'!$35:$94,'Supply and Demand DD example 2'!$97:$98</definedName>
    <definedName name="Z_686D5FA5_C6C6_44DB_8ED7_9EBB8C401AFD_.wvu.Rows" localSheetId="1" hidden="1">'Supply and Demand Worksheet'!$6:$8,'Supply and Demand Worksheet'!$9:$23,'Supply and Demand Worksheet'!$35:$94,'Supply and Demand Worksheet'!$97:$98</definedName>
  </definedNames>
  <calcPr calcId="191029" calcMode="manual" calcOnSave="0"/>
  <customWorkbookViews>
    <customWorkbookView name="Detail Level" guid="{673CE883-3756-44F4-B1E4-FA0A659CCB83}" maximized="1" xWindow="1" yWindow="1" windowWidth="1204" windowHeight="1169" activeSheetId="1"/>
    <customWorkbookView name="Summary Level" guid="{686D5FA5-C6C6-44DB-8ED7-9EBB8C401AFD}" maximized="1" xWindow="1" yWindow="1" windowWidth="1204" windowHeight="116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66" i="18" l="1"/>
  <c r="J157" i="18"/>
  <c r="J141" i="18"/>
  <c r="P171" i="18"/>
  <c r="P170" i="18"/>
  <c r="P172" i="18" s="1"/>
  <c r="P173" i="18" s="1"/>
  <c r="P175" i="18" s="1"/>
  <c r="P178" i="18" s="1"/>
  <c r="P169" i="18"/>
  <c r="I157" i="18"/>
  <c r="N156" i="18"/>
  <c r="M156" i="18"/>
  <c r="L156" i="18"/>
  <c r="K156" i="18"/>
  <c r="J156" i="18"/>
  <c r="I156" i="18"/>
  <c r="N138" i="18"/>
  <c r="M137" i="18"/>
  <c r="L137" i="18"/>
  <c r="K137" i="18"/>
  <c r="J137" i="18"/>
  <c r="M136" i="18"/>
  <c r="L136" i="18"/>
  <c r="K136" i="18"/>
  <c r="J136" i="18"/>
  <c r="M135" i="18"/>
  <c r="M138" i="18" s="1"/>
  <c r="L135" i="18"/>
  <c r="L138" i="18" s="1"/>
  <c r="K135" i="18"/>
  <c r="K138" i="18" s="1"/>
  <c r="J135" i="18"/>
  <c r="J138" i="18" s="1"/>
  <c r="N132" i="18"/>
  <c r="M130" i="18"/>
  <c r="L130" i="18"/>
  <c r="K130" i="18"/>
  <c r="J130" i="18"/>
  <c r="M129" i="18"/>
  <c r="L129" i="18"/>
  <c r="K129" i="18"/>
  <c r="J129" i="18"/>
  <c r="M128" i="18"/>
  <c r="L128" i="18"/>
  <c r="K128" i="18"/>
  <c r="J128" i="18"/>
  <c r="M127" i="18"/>
  <c r="L127" i="18"/>
  <c r="K127" i="18"/>
  <c r="J127" i="18"/>
  <c r="M126" i="18"/>
  <c r="L126" i="18"/>
  <c r="K126" i="18"/>
  <c r="J126" i="18"/>
  <c r="M125" i="18"/>
  <c r="L125" i="18"/>
  <c r="K125" i="18"/>
  <c r="J125" i="18"/>
  <c r="M124" i="18"/>
  <c r="L124" i="18"/>
  <c r="K124" i="18"/>
  <c r="J124" i="18"/>
  <c r="M123" i="18"/>
  <c r="L123" i="18"/>
  <c r="K123" i="18"/>
  <c r="J123" i="18"/>
  <c r="M122" i="18"/>
  <c r="L122" i="18"/>
  <c r="K122" i="18"/>
  <c r="J122" i="18"/>
  <c r="M121" i="18"/>
  <c r="L121" i="18"/>
  <c r="K121" i="18"/>
  <c r="J121" i="18"/>
  <c r="M120" i="18"/>
  <c r="L120" i="18"/>
  <c r="K120" i="18"/>
  <c r="J120" i="18"/>
  <c r="M119" i="18"/>
  <c r="M132" i="18" s="1"/>
  <c r="M141" i="18" s="1"/>
  <c r="L119" i="18"/>
  <c r="K119" i="18"/>
  <c r="J119" i="18"/>
  <c r="M118" i="18"/>
  <c r="L118" i="18"/>
  <c r="L132" i="18" s="1"/>
  <c r="K118" i="18"/>
  <c r="K132" i="18" s="1"/>
  <c r="J118" i="18"/>
  <c r="J132" i="18" s="1"/>
  <c r="N116" i="18"/>
  <c r="N141" i="18" s="1"/>
  <c r="N95" i="18"/>
  <c r="I95" i="18"/>
  <c r="I92" i="18"/>
  <c r="M91" i="18"/>
  <c r="L91" i="18"/>
  <c r="K91" i="18"/>
  <c r="J91" i="18"/>
  <c r="M90" i="18"/>
  <c r="L90" i="18"/>
  <c r="K90" i="18"/>
  <c r="J90" i="18"/>
  <c r="M89" i="18"/>
  <c r="L89" i="18"/>
  <c r="K89" i="18"/>
  <c r="J89" i="18"/>
  <c r="M88" i="18"/>
  <c r="M92" i="18" s="1"/>
  <c r="M93" i="18" s="1"/>
  <c r="M95" i="18" s="1"/>
  <c r="L88" i="18"/>
  <c r="L92" i="18" s="1"/>
  <c r="L93" i="18" s="1"/>
  <c r="L95" i="18" s="1"/>
  <c r="K88" i="18"/>
  <c r="K92" i="18" s="1"/>
  <c r="K93" i="18" s="1"/>
  <c r="K95" i="18" s="1"/>
  <c r="J88" i="18"/>
  <c r="J92" i="18" s="1"/>
  <c r="J93" i="18" s="1"/>
  <c r="J95" i="18" s="1"/>
  <c r="I86" i="18"/>
  <c r="I32" i="18"/>
  <c r="I178" i="18" s="1"/>
  <c r="L29" i="18"/>
  <c r="K29" i="18"/>
  <c r="J29" i="18"/>
  <c r="I29" i="18"/>
  <c r="I11" i="18" s="1"/>
  <c r="I8" i="18" s="1"/>
  <c r="I5" i="18" s="1"/>
  <c r="N26" i="18"/>
  <c r="N29" i="18" s="1"/>
  <c r="N32" i="18" s="1"/>
  <c r="M26" i="18"/>
  <c r="M29" i="18" s="1"/>
  <c r="M32" i="18" s="1"/>
  <c r="L26" i="18"/>
  <c r="K26" i="18"/>
  <c r="J26" i="18"/>
  <c r="N25" i="18"/>
  <c r="N24" i="18"/>
  <c r="J24" i="18"/>
  <c r="N18" i="18"/>
  <c r="M18" i="18"/>
  <c r="L18" i="18"/>
  <c r="L32" i="18" s="1"/>
  <c r="K18" i="18"/>
  <c r="K32" i="18" s="1"/>
  <c r="J18" i="18"/>
  <c r="J32" i="18" s="1"/>
  <c r="I18" i="18"/>
  <c r="N11" i="18"/>
  <c r="M8" i="18"/>
  <c r="L8" i="18"/>
  <c r="K8" i="18"/>
  <c r="J8" i="18"/>
  <c r="N5" i="18"/>
  <c r="M5" i="18"/>
  <c r="L5" i="18"/>
  <c r="K5" i="18"/>
  <c r="J5" i="18"/>
  <c r="K157" i="16"/>
  <c r="M157" i="16"/>
  <c r="I178" i="16"/>
  <c r="P173" i="16"/>
  <c r="P175" i="16" s="1"/>
  <c r="P178" i="16" s="1"/>
  <c r="P172" i="16"/>
  <c r="P171" i="16"/>
  <c r="P170" i="16"/>
  <c r="P169" i="16"/>
  <c r="N157" i="16"/>
  <c r="L157" i="16"/>
  <c r="J157" i="16"/>
  <c r="I157" i="16"/>
  <c r="N138" i="16"/>
  <c r="J138" i="16"/>
  <c r="M137" i="16"/>
  <c r="M138" i="16" s="1"/>
  <c r="L137" i="16"/>
  <c r="K137" i="16"/>
  <c r="J137" i="16"/>
  <c r="M136" i="16"/>
  <c r="L136" i="16"/>
  <c r="K136" i="16"/>
  <c r="J136" i="16"/>
  <c r="M135" i="16"/>
  <c r="L135" i="16"/>
  <c r="L138" i="16" s="1"/>
  <c r="K135" i="16"/>
  <c r="K138" i="16" s="1"/>
  <c r="J135" i="16"/>
  <c r="N132" i="16"/>
  <c r="M130" i="16"/>
  <c r="L130" i="16"/>
  <c r="K130" i="16"/>
  <c r="J130" i="16"/>
  <c r="M129" i="16"/>
  <c r="L129" i="16"/>
  <c r="K129" i="16"/>
  <c r="J129" i="16"/>
  <c r="M128" i="16"/>
  <c r="L128" i="16"/>
  <c r="K128" i="16"/>
  <c r="J128" i="16"/>
  <c r="M127" i="16"/>
  <c r="L127" i="16"/>
  <c r="K127" i="16"/>
  <c r="J127" i="16"/>
  <c r="M126" i="16"/>
  <c r="L126" i="16"/>
  <c r="K126" i="16"/>
  <c r="J126" i="16"/>
  <c r="M125" i="16"/>
  <c r="L125" i="16"/>
  <c r="K125" i="16"/>
  <c r="J125" i="16"/>
  <c r="M124" i="16"/>
  <c r="L124" i="16"/>
  <c r="K124" i="16"/>
  <c r="J124" i="16"/>
  <c r="M123" i="16"/>
  <c r="L123" i="16"/>
  <c r="K123" i="16"/>
  <c r="J123" i="16"/>
  <c r="M122" i="16"/>
  <c r="L122" i="16"/>
  <c r="K122" i="16"/>
  <c r="J122" i="16"/>
  <c r="M121" i="16"/>
  <c r="L121" i="16"/>
  <c r="K121" i="16"/>
  <c r="J121" i="16"/>
  <c r="M120" i="16"/>
  <c r="L120" i="16"/>
  <c r="K120" i="16"/>
  <c r="J120" i="16"/>
  <c r="M119" i="16"/>
  <c r="M132" i="16" s="1"/>
  <c r="M141" i="16" s="1"/>
  <c r="L119" i="16"/>
  <c r="L132" i="16" s="1"/>
  <c r="K119" i="16"/>
  <c r="J119" i="16"/>
  <c r="M118" i="16"/>
  <c r="L118" i="16"/>
  <c r="K118" i="16"/>
  <c r="K132" i="16" s="1"/>
  <c r="J118" i="16"/>
  <c r="J132" i="16" s="1"/>
  <c r="N116" i="16"/>
  <c r="K141" i="16"/>
  <c r="J141" i="16"/>
  <c r="N95" i="16"/>
  <c r="I95" i="16"/>
  <c r="I92" i="16"/>
  <c r="I86" i="16" s="1"/>
  <c r="M91" i="16"/>
  <c r="L91" i="16"/>
  <c r="K91" i="16"/>
  <c r="J91" i="16"/>
  <c r="M90" i="16"/>
  <c r="L90" i="16"/>
  <c r="K90" i="16"/>
  <c r="J90" i="16"/>
  <c r="M89" i="16"/>
  <c r="L89" i="16"/>
  <c r="K89" i="16"/>
  <c r="J89" i="16"/>
  <c r="J92" i="16" s="1"/>
  <c r="J93" i="16" s="1"/>
  <c r="J95" i="16" s="1"/>
  <c r="M88" i="16"/>
  <c r="M92" i="16" s="1"/>
  <c r="M93" i="16" s="1"/>
  <c r="M95" i="16" s="1"/>
  <c r="L88" i="16"/>
  <c r="L92" i="16" s="1"/>
  <c r="L93" i="16" s="1"/>
  <c r="L95" i="16" s="1"/>
  <c r="K88" i="16"/>
  <c r="K92" i="16" s="1"/>
  <c r="K93" i="16" s="1"/>
  <c r="K95" i="16" s="1"/>
  <c r="J88" i="16"/>
  <c r="I32" i="16"/>
  <c r="M29" i="16"/>
  <c r="L29" i="16"/>
  <c r="L32" i="16" s="1"/>
  <c r="K29" i="16"/>
  <c r="K32" i="16" s="1"/>
  <c r="I29" i="16"/>
  <c r="N26" i="16"/>
  <c r="M26" i="16"/>
  <c r="L26" i="16"/>
  <c r="K26" i="16"/>
  <c r="J26" i="16"/>
  <c r="N25" i="16"/>
  <c r="N24" i="16"/>
  <c r="N29" i="16" s="1"/>
  <c r="J24" i="16"/>
  <c r="J29" i="16" s="1"/>
  <c r="J32" i="16" s="1"/>
  <c r="N18" i="16"/>
  <c r="M18" i="16"/>
  <c r="M32" i="16" s="1"/>
  <c r="L18" i="16"/>
  <c r="K18" i="16"/>
  <c r="J18" i="16"/>
  <c r="I18" i="16"/>
  <c r="N11" i="16"/>
  <c r="M8" i="16"/>
  <c r="M5" i="16" s="1"/>
  <c r="L8" i="16"/>
  <c r="L5" i="16" s="1"/>
  <c r="K8" i="16"/>
  <c r="K5" i="16" s="1"/>
  <c r="J8" i="16"/>
  <c r="J5" i="16" s="1"/>
  <c r="N5" i="16"/>
  <c r="J127" i="9"/>
  <c r="N177" i="9"/>
  <c r="M177" i="9"/>
  <c r="N178" i="18" l="1"/>
  <c r="N99" i="18"/>
  <c r="J99" i="18"/>
  <c r="J178" i="18"/>
  <c r="K99" i="18"/>
  <c r="K178" i="18"/>
  <c r="N157" i="18"/>
  <c r="N165" i="18" s="1"/>
  <c r="N164" i="18"/>
  <c r="M157" i="18"/>
  <c r="M164" i="18"/>
  <c r="M166" i="18" s="1"/>
  <c r="M177" i="18" s="1"/>
  <c r="M178" i="18"/>
  <c r="M99" i="18"/>
  <c r="L99" i="18"/>
  <c r="L178" i="18"/>
  <c r="K141" i="18"/>
  <c r="L141" i="18"/>
  <c r="I99" i="18"/>
  <c r="N141" i="16"/>
  <c r="N164" i="16" s="1"/>
  <c r="M164" i="16"/>
  <c r="M156" i="16"/>
  <c r="J164" i="16"/>
  <c r="J156" i="16"/>
  <c r="M99" i="16"/>
  <c r="M178" i="16"/>
  <c r="I156" i="16"/>
  <c r="K99" i="16"/>
  <c r="K178" i="16"/>
  <c r="L99" i="16"/>
  <c r="L178" i="16"/>
  <c r="J178" i="16"/>
  <c r="J99" i="16"/>
  <c r="K164" i="16"/>
  <c r="K156" i="16"/>
  <c r="L141" i="16"/>
  <c r="N32" i="16"/>
  <c r="I11" i="16"/>
  <c r="I8" i="16" s="1"/>
  <c r="I5" i="16" s="1"/>
  <c r="I99" i="16"/>
  <c r="M91" i="9"/>
  <c r="L91" i="9"/>
  <c r="K91" i="9"/>
  <c r="J91" i="9"/>
  <c r="J89" i="9"/>
  <c r="N166" i="18" l="1"/>
  <c r="N177" i="18" s="1"/>
  <c r="N179" i="18" s="1"/>
  <c r="P177" i="18"/>
  <c r="P179" i="18" s="1"/>
  <c r="M179" i="18"/>
  <c r="L157" i="18"/>
  <c r="L164" i="18"/>
  <c r="L166" i="18" s="1"/>
  <c r="L177" i="18" s="1"/>
  <c r="L179" i="18" s="1"/>
  <c r="K164" i="18"/>
  <c r="K166" i="18" s="1"/>
  <c r="K177" i="18" s="1"/>
  <c r="K179" i="18" s="1"/>
  <c r="K157" i="18"/>
  <c r="J164" i="18"/>
  <c r="J177" i="18" s="1"/>
  <c r="J179" i="18" s="1"/>
  <c r="N156" i="16"/>
  <c r="N165" i="16" s="1"/>
  <c r="N166" i="16" s="1"/>
  <c r="N177" i="16" s="1"/>
  <c r="N179" i="16" s="1"/>
  <c r="N99" i="16"/>
  <c r="N178" i="16"/>
  <c r="L164" i="16"/>
  <c r="L156" i="16"/>
  <c r="K166" i="16"/>
  <c r="K177" i="16" s="1"/>
  <c r="K179" i="16" s="1"/>
  <c r="J166" i="16"/>
  <c r="J177" i="16" s="1"/>
  <c r="J179" i="16" s="1"/>
  <c r="M166" i="16"/>
  <c r="M177" i="16" s="1"/>
  <c r="L51" i="8"/>
  <c r="K51" i="8"/>
  <c r="J51" i="8"/>
  <c r="I51" i="8"/>
  <c r="H51" i="8"/>
  <c r="G51" i="8"/>
  <c r="F51" i="8"/>
  <c r="E51" i="8"/>
  <c r="D51" i="8"/>
  <c r="L50" i="8"/>
  <c r="K50" i="8"/>
  <c r="J50" i="8"/>
  <c r="I50" i="8"/>
  <c r="H50" i="8"/>
  <c r="G50" i="8"/>
  <c r="F50" i="8"/>
  <c r="E50" i="8"/>
  <c r="D50" i="8"/>
  <c r="C51" i="8"/>
  <c r="C50" i="8"/>
  <c r="N157" i="9"/>
  <c r="M157" i="9"/>
  <c r="L157" i="9"/>
  <c r="K157" i="9"/>
  <c r="J157" i="9"/>
  <c r="I157" i="9"/>
  <c r="M179" i="16" l="1"/>
  <c r="P177" i="16"/>
  <c r="P179" i="16" s="1"/>
  <c r="L166" i="16"/>
  <c r="L177" i="16" s="1"/>
  <c r="L179" i="16" s="1"/>
  <c r="M18" i="9"/>
  <c r="L18" i="9"/>
  <c r="K18" i="9"/>
  <c r="J18" i="9"/>
  <c r="L90" i="9" l="1"/>
  <c r="J90" i="9"/>
  <c r="I92" i="9"/>
  <c r="P169" i="9" l="1"/>
  <c r="I138" i="9"/>
  <c r="F37" i="8"/>
  <c r="E37" i="8"/>
  <c r="D37" i="8"/>
  <c r="C37" i="8"/>
  <c r="F36" i="8"/>
  <c r="E36" i="8"/>
  <c r="D36" i="8"/>
  <c r="F35" i="8"/>
  <c r="E35" i="8"/>
  <c r="D35" i="8"/>
  <c r="F34" i="8"/>
  <c r="E34" i="8"/>
  <c r="D34" i="8"/>
  <c r="C36" i="8"/>
  <c r="C35" i="8"/>
  <c r="C34" i="8"/>
  <c r="C3" i="8"/>
  <c r="C2" i="8"/>
  <c r="M130" i="9" l="1"/>
  <c r="L130" i="9"/>
  <c r="K130" i="9"/>
  <c r="J130" i="9"/>
  <c r="M129" i="9"/>
  <c r="L129" i="9"/>
  <c r="K129" i="9"/>
  <c r="J129" i="9"/>
  <c r="M128" i="9"/>
  <c r="L128" i="9"/>
  <c r="K128" i="9"/>
  <c r="J128" i="9"/>
  <c r="M127" i="9"/>
  <c r="L127" i="9"/>
  <c r="K127" i="9"/>
  <c r="N132" i="9" l="1"/>
  <c r="J123" i="9"/>
  <c r="I23" i="8"/>
  <c r="I24" i="8"/>
  <c r="M122" i="9" l="1"/>
  <c r="M126" i="9"/>
  <c r="L126" i="9"/>
  <c r="K126" i="9"/>
  <c r="J126" i="9"/>
  <c r="M125" i="9"/>
  <c r="L125" i="9"/>
  <c r="K125" i="9"/>
  <c r="J125" i="9"/>
  <c r="M124" i="9"/>
  <c r="L124" i="9"/>
  <c r="K124" i="9"/>
  <c r="J124" i="9"/>
  <c r="M123" i="9"/>
  <c r="L123" i="9"/>
  <c r="K123" i="9"/>
  <c r="L122" i="9"/>
  <c r="K122" i="9"/>
  <c r="J122" i="9"/>
  <c r="M121" i="9"/>
  <c r="L121" i="9"/>
  <c r="K121" i="9"/>
  <c r="J121" i="9"/>
  <c r="M120" i="9"/>
  <c r="L120" i="9"/>
  <c r="K120" i="9"/>
  <c r="J120" i="9"/>
  <c r="M119" i="9"/>
  <c r="L119" i="9"/>
  <c r="K119" i="9"/>
  <c r="J119" i="9"/>
  <c r="M118" i="9"/>
  <c r="L118" i="9"/>
  <c r="K118" i="9"/>
  <c r="J118" i="9"/>
  <c r="L137" i="9"/>
  <c r="K137" i="9"/>
  <c r="M137" i="9"/>
  <c r="J137" i="9"/>
  <c r="M136" i="9"/>
  <c r="L136" i="9"/>
  <c r="K136" i="9"/>
  <c r="J136" i="9"/>
  <c r="M135" i="9"/>
  <c r="L135" i="9"/>
  <c r="K135" i="9"/>
  <c r="J135" i="9"/>
  <c r="J132" i="9" l="1"/>
  <c r="C38" i="8" s="1"/>
  <c r="M132" i="9"/>
  <c r="F38" i="8" s="1"/>
  <c r="K132" i="9"/>
  <c r="D38" i="8" s="1"/>
  <c r="L132" i="9"/>
  <c r="E38" i="8" s="1"/>
  <c r="P170" i="9" l="1"/>
  <c r="M89" i="9" l="1"/>
  <c r="M88" i="9"/>
  <c r="L89" i="9"/>
  <c r="L88" i="9"/>
  <c r="K89" i="9"/>
  <c r="K88" i="9"/>
  <c r="J88" i="9"/>
  <c r="P171" i="9" l="1"/>
  <c r="I95" i="9"/>
  <c r="M90" i="9"/>
  <c r="K90" i="9"/>
  <c r="L92" i="9" l="1"/>
  <c r="L93" i="9" s="1"/>
  <c r="L95" i="9" s="1"/>
  <c r="M92" i="9"/>
  <c r="K92" i="9"/>
  <c r="K93" i="9" s="1"/>
  <c r="K95" i="9" s="1"/>
  <c r="J92" i="9"/>
  <c r="J93" i="9" s="1"/>
  <c r="J95" i="9" s="1"/>
  <c r="J8" i="9"/>
  <c r="I29" i="9"/>
  <c r="I32" i="9"/>
  <c r="I178" i="9" s="1"/>
  <c r="I86" i="9"/>
  <c r="M93" i="9" l="1"/>
  <c r="M95" i="9" s="1"/>
  <c r="P172" i="9"/>
  <c r="P173" i="9" l="1"/>
  <c r="C58" i="8"/>
  <c r="H14" i="8"/>
  <c r="C14" i="8"/>
  <c r="P175" i="9" l="1"/>
  <c r="P178" i="9" s="1"/>
  <c r="I26" i="8" s="1"/>
  <c r="C59" i="8"/>
  <c r="N95" i="9" l="1"/>
  <c r="H9" i="8" s="1"/>
  <c r="C15" i="8"/>
  <c r="D14" i="8"/>
  <c r="N114" i="9"/>
  <c r="M114" i="9"/>
  <c r="L114" i="9"/>
  <c r="K114" i="9"/>
  <c r="J114" i="9"/>
  <c r="I114" i="9"/>
  <c r="N107" i="9"/>
  <c r="M107" i="9"/>
  <c r="L107" i="9"/>
  <c r="K107" i="9"/>
  <c r="J107" i="9"/>
  <c r="I107" i="9"/>
  <c r="C8" i="8"/>
  <c r="N26" i="9"/>
  <c r="M26" i="9"/>
  <c r="L26" i="9"/>
  <c r="L29" i="9" s="1"/>
  <c r="L32" i="9" s="1"/>
  <c r="K26" i="9"/>
  <c r="K29" i="9" s="1"/>
  <c r="J26" i="9"/>
  <c r="N25" i="9"/>
  <c r="N24" i="9"/>
  <c r="J24" i="9"/>
  <c r="N18" i="9"/>
  <c r="I18" i="9"/>
  <c r="I11" i="9" s="1"/>
  <c r="I8" i="9" s="1"/>
  <c r="I5" i="9" s="1"/>
  <c r="N11" i="9"/>
  <c r="M8" i="9"/>
  <c r="M5" i="9" s="1"/>
  <c r="L8" i="9"/>
  <c r="L5" i="9" s="1"/>
  <c r="K8" i="9"/>
  <c r="K5" i="9" s="1"/>
  <c r="J5" i="9"/>
  <c r="N5" i="9"/>
  <c r="K32" i="9" l="1"/>
  <c r="E8" i="8" s="1"/>
  <c r="F14" i="8"/>
  <c r="G14" i="8"/>
  <c r="E14" i="8"/>
  <c r="G9" i="8"/>
  <c r="I99" i="9"/>
  <c r="D9" i="8"/>
  <c r="H19" i="8"/>
  <c r="E9" i="8"/>
  <c r="F9" i="8"/>
  <c r="I25" i="8"/>
  <c r="L178" i="9"/>
  <c r="K138" i="9"/>
  <c r="I116" i="9"/>
  <c r="I141" i="9" s="1"/>
  <c r="L138" i="9"/>
  <c r="M116" i="9"/>
  <c r="J138" i="9"/>
  <c r="M138" i="9"/>
  <c r="J116" i="9"/>
  <c r="N138" i="9"/>
  <c r="H15" i="8" s="1"/>
  <c r="K116" i="9"/>
  <c r="N116" i="9"/>
  <c r="J29" i="9"/>
  <c r="L116" i="9"/>
  <c r="N29" i="9"/>
  <c r="N32" i="9" s="1"/>
  <c r="N178" i="9" s="1"/>
  <c r="M29" i="9"/>
  <c r="J141" i="9" l="1"/>
  <c r="J156" i="9" s="1"/>
  <c r="J165" i="9" s="1"/>
  <c r="C54" i="8" s="1"/>
  <c r="I156" i="9"/>
  <c r="I165" i="9" s="1"/>
  <c r="C16" i="8"/>
  <c r="K99" i="9"/>
  <c r="D13" i="8"/>
  <c r="G13" i="8"/>
  <c r="M141" i="9"/>
  <c r="K178" i="9"/>
  <c r="F13" i="8"/>
  <c r="L141" i="9"/>
  <c r="L156" i="9" s="1"/>
  <c r="L165" i="9" s="1"/>
  <c r="H13" i="8"/>
  <c r="N141" i="9"/>
  <c r="E13" i="8"/>
  <c r="K141" i="9"/>
  <c r="K156" i="9" s="1"/>
  <c r="K165" i="9" s="1"/>
  <c r="D15" i="8"/>
  <c r="C39" i="8"/>
  <c r="G15" i="8"/>
  <c r="F39" i="8"/>
  <c r="F15" i="8"/>
  <c r="E39" i="8"/>
  <c r="E15" i="8"/>
  <c r="D39" i="8"/>
  <c r="M32" i="9"/>
  <c r="M178" i="9" s="1"/>
  <c r="J32" i="9"/>
  <c r="J178" i="9" s="1"/>
  <c r="G8" i="8"/>
  <c r="L99" i="9"/>
  <c r="F8" i="8"/>
  <c r="E10" i="8"/>
  <c r="C9" i="8"/>
  <c r="N99" i="9"/>
  <c r="H8" i="8"/>
  <c r="I164" i="9"/>
  <c r="C13" i="8"/>
  <c r="D19" i="8" l="1"/>
  <c r="N179" i="9"/>
  <c r="H29" i="8" s="1"/>
  <c r="N156" i="9"/>
  <c r="N165" i="9" s="1"/>
  <c r="I166" i="9"/>
  <c r="C20" i="8" s="1"/>
  <c r="C19" i="8"/>
  <c r="E54" i="8"/>
  <c r="F19" i="8"/>
  <c r="G16" i="8"/>
  <c r="M156" i="9"/>
  <c r="M165" i="9" s="1"/>
  <c r="D54" i="8"/>
  <c r="E19" i="8"/>
  <c r="M99" i="9"/>
  <c r="G10" i="8" s="1"/>
  <c r="D8" i="8"/>
  <c r="J99" i="9"/>
  <c r="D10" i="8" s="1"/>
  <c r="I177" i="9"/>
  <c r="H10" i="8"/>
  <c r="C10" i="8"/>
  <c r="F10" i="8"/>
  <c r="N164" i="9"/>
  <c r="N166" i="9" s="1"/>
  <c r="H20" i="8" s="1"/>
  <c r="H16" i="8"/>
  <c r="M164" i="9"/>
  <c r="F16" i="8"/>
  <c r="K164" i="9"/>
  <c r="K166" i="9" s="1"/>
  <c r="E16" i="8"/>
  <c r="J164" i="9"/>
  <c r="J166" i="9" s="1"/>
  <c r="D16" i="8"/>
  <c r="L164" i="9"/>
  <c r="L166" i="9" s="1"/>
  <c r="M166" i="9" l="1"/>
  <c r="G20" i="8" s="1"/>
  <c r="F54" i="8"/>
  <c r="G19" i="8"/>
  <c r="F20" i="8"/>
  <c r="L177" i="9"/>
  <c r="L179" i="9" s="1"/>
  <c r="F29" i="8" s="1"/>
  <c r="E20" i="8"/>
  <c r="K177" i="9"/>
  <c r="K179" i="9" s="1"/>
  <c r="E29" i="8" s="1"/>
  <c r="D20" i="8"/>
  <c r="J177" i="9"/>
  <c r="J179" i="9" s="1"/>
  <c r="D29" i="8" s="1"/>
  <c r="I179" i="9"/>
  <c r="C29" i="8" s="1"/>
  <c r="P177" i="9" l="1"/>
  <c r="P179" i="9" s="1"/>
  <c r="I29" i="8" s="1"/>
  <c r="M179" i="9" l="1"/>
  <c r="G2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Moses, Matt</author>
  </authors>
  <commentList>
    <comment ref="I5" authorId="0" shapeId="0" xr:uid="{067E67E0-8654-482A-96D5-3C50297C0766}">
      <text>
        <r>
          <rPr>
            <b/>
            <sz val="9"/>
            <color indexed="81"/>
            <rFont val="Tahoma"/>
            <family val="2"/>
          </rPr>
          <t>Moses, Matt:</t>
        </r>
        <r>
          <rPr>
            <sz val="9"/>
            <color indexed="81"/>
            <rFont val="Tahoma"/>
            <family val="2"/>
          </rPr>
          <t xml:space="preserve">
calculated here using J Table retail deliveries and SFPUC conservation group estimates of conservation
</t>
        </r>
      </text>
    </comment>
    <comment ref="J5" authorId="0" shapeId="0" xr:uid="{1C384310-5AAA-4A21-A3CD-354B84F99D14}">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K5" authorId="0" shapeId="0" xr:uid="{04DF2AF6-5C7A-454C-B1B6-4D3E222AFEBA}">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L5" authorId="0" shapeId="0" xr:uid="{D4C7B61F-3897-4CFC-BF57-A85EE1FEF6F0}">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M5" authorId="0" shapeId="0" xr:uid="{B3A9134C-9349-4172-BC67-B2E11DC56DFC}">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N5" authorId="0" shapeId="0" xr:uid="{91C2EA25-8718-4FF8-B46D-915A02FC6C58}">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I6" authorId="0" shapeId="0" xr:uid="{BD318EAD-A209-47D9-A477-890E98D6AA3E}">
      <text>
        <r>
          <rPr>
            <b/>
            <sz val="9"/>
            <color indexed="81"/>
            <rFont val="Tahoma"/>
            <family val="2"/>
          </rPr>
          <t>Moses, Matt:</t>
        </r>
        <r>
          <rPr>
            <sz val="9"/>
            <color indexed="81"/>
            <rFont val="Tahoma"/>
            <family val="2"/>
          </rPr>
          <t xml:space="preserve">
Estimated 2020 values from 2015 UWMP table 12.  </t>
        </r>
      </text>
    </comment>
    <comment ref="J6" authorId="0" shapeId="0" xr:uid="{E2143C85-AE75-4654-AD98-4B8D24FCB067}">
      <text>
        <r>
          <rPr>
            <b/>
            <sz val="9"/>
            <color indexed="81"/>
            <rFont val="Tahoma"/>
            <family val="2"/>
          </rPr>
          <t>Moses, Matt:</t>
        </r>
        <r>
          <rPr>
            <sz val="9"/>
            <color indexed="81"/>
            <rFont val="Tahoma"/>
            <family val="2"/>
          </rPr>
          <t xml:space="preserve">
2015 UWMP Table 12, "plumbing code" and "SFPUC Program"</t>
        </r>
      </text>
    </comment>
    <comment ref="I11" authorId="0" shapeId="0" xr:uid="{0ACFF2C4-8BC4-411D-9DFE-F368AE0C2FD9}">
      <text>
        <r>
          <rPr>
            <b/>
            <sz val="9"/>
            <color indexed="81"/>
            <rFont val="Tahoma"/>
            <family val="2"/>
          </rPr>
          <t>Moses, Matt:</t>
        </r>
        <r>
          <rPr>
            <sz val="9"/>
            <color indexed="81"/>
            <rFont val="Tahoma"/>
            <family val="2"/>
          </rPr>
          <t xml:space="preserve">
Calculated here using J-table deliveries from RWS and measured deliveries from gw and rw projects
</t>
        </r>
      </text>
    </comment>
    <comment ref="J11" authorId="0" shapeId="0" xr:uid="{3457D971-7998-4AA5-8D3F-126DE6B84CFA}">
      <text>
        <r>
          <rPr>
            <b/>
            <sz val="9"/>
            <color indexed="81"/>
            <rFont val="Tahoma"/>
            <family val="2"/>
          </rPr>
          <t>Moses, Matt:</t>
        </r>
        <r>
          <rPr>
            <sz val="9"/>
            <color indexed="81"/>
            <rFont val="Tahoma"/>
            <family val="2"/>
          </rPr>
          <t xml:space="preserve">
estimated retail demands for 2025-2040 are consistent with SF 2015 UWMP, table 4-1</t>
        </r>
      </text>
    </comment>
    <comment ref="J14" authorId="0" shapeId="0" xr:uid="{73D55675-AD15-47DC-96AB-E6FE0DEBD389}">
      <text>
        <r>
          <rPr>
            <b/>
            <sz val="9"/>
            <color indexed="81"/>
            <rFont val="Tahoma"/>
            <family val="2"/>
          </rPr>
          <t>Moses, Matt:</t>
        </r>
        <r>
          <rPr>
            <sz val="9"/>
            <color indexed="81"/>
            <rFont val="Tahoma"/>
            <family val="2"/>
          </rPr>
          <t xml:space="preserve">
Values with blue highlights are consistent with SF 2015 UWMP, table 6-7.</t>
        </r>
      </text>
    </comment>
    <comment ref="J21" authorId="0" shapeId="0" xr:uid="{1CB5566B-FB34-4C44-82CF-B51DFF364DF4}">
      <text>
        <r>
          <rPr>
            <b/>
            <sz val="9"/>
            <color indexed="81"/>
            <rFont val="Tahoma"/>
            <family val="2"/>
          </rPr>
          <t>Moses, Matt:</t>
        </r>
        <r>
          <rPr>
            <sz val="9"/>
            <color indexed="81"/>
            <rFont val="Tahoma"/>
            <family val="2"/>
          </rPr>
          <t xml:space="preserve">
project is being re-designed.  Not expected to be online by 2025.
</t>
        </r>
      </text>
    </comment>
    <comment ref="J23" authorId="0" shapeId="0" xr:uid="{DF962527-630F-4606-A302-D3F7821B9B28}">
      <text>
        <r>
          <rPr>
            <b/>
            <sz val="9"/>
            <color indexed="81"/>
            <rFont val="Tahoma"/>
            <family val="2"/>
          </rPr>
          <t>Moses, Matt:</t>
        </r>
        <r>
          <rPr>
            <sz val="9"/>
            <color indexed="81"/>
            <rFont val="Tahoma"/>
            <family val="2"/>
          </rPr>
          <t xml:space="preserve">
UWMP and water map
</t>
        </r>
      </text>
    </comment>
    <comment ref="J24" authorId="0" shapeId="0" xr:uid="{425FAC23-EF34-4533-A5BC-194E8B454382}">
      <text>
        <r>
          <rPr>
            <b/>
            <sz val="9"/>
            <color indexed="81"/>
            <rFont val="Tahoma"/>
            <family val="2"/>
          </rPr>
          <t>Moses, Matt:</t>
        </r>
        <r>
          <rPr>
            <sz val="9"/>
            <color indexed="81"/>
            <rFont val="Tahoma"/>
            <family val="2"/>
          </rPr>
          <t xml:space="preserve">
project specific planning estimate, per Manisha</t>
        </r>
      </text>
    </comment>
    <comment ref="J25" authorId="0" shapeId="0" xr:uid="{D31BC1E6-918B-4119-96C0-F8975BC5DDD8}">
      <text>
        <r>
          <rPr>
            <b/>
            <sz val="9"/>
            <color indexed="81"/>
            <rFont val="Tahoma"/>
            <family val="2"/>
          </rPr>
          <t>Moses, Matt:</t>
        </r>
        <r>
          <rPr>
            <sz val="9"/>
            <color indexed="81"/>
            <rFont val="Tahoma"/>
            <family val="2"/>
          </rPr>
          <t xml:space="preserve">
Estimated from SF 2015
UWMP Table 6-7:  Westside gw basin for in-city irrigation goes from 1.5 MGD to 0.3 MGD in 2020, meaning that 1.2 MGD of westside gw is converted to potable.  The westside recycled water project produces 1.6 MGD.  I assumed 1.2 MGD is used to off-set gw use, which leaves 0.4 MGD for other use outside of GG park.
Manisha and Sara will confirm Zoo demand</t>
        </r>
      </text>
    </comment>
    <comment ref="I32" authorId="0" shapeId="0" xr:uid="{956FDA49-6BB1-45B6-AFBB-6926B28B61F8}">
      <text>
        <r>
          <rPr>
            <b/>
            <sz val="9"/>
            <color indexed="81"/>
            <rFont val="Tahoma"/>
            <family val="2"/>
          </rPr>
          <t>Moses, Matt:</t>
        </r>
        <r>
          <rPr>
            <sz val="9"/>
            <color indexed="81"/>
            <rFont val="Tahoma"/>
            <family val="2"/>
          </rPr>
          <t xml:space="preserve">
2018-19 Table J-1, row 7 plus row 18</t>
        </r>
      </text>
    </comment>
    <comment ref="I88" authorId="0" shapeId="0" xr:uid="{B4A2326B-DF51-43C6-BB7F-DE35EDD8584A}">
      <text>
        <r>
          <rPr>
            <b/>
            <sz val="9"/>
            <color indexed="81"/>
            <rFont val="Tahoma"/>
            <family val="2"/>
          </rPr>
          <t>Moses, Matt:</t>
        </r>
        <r>
          <rPr>
            <sz val="9"/>
            <color indexed="81"/>
            <rFont val="Tahoma"/>
            <family val="2"/>
          </rPr>
          <t xml:space="preserve">
SFPUC sales memo FY 2019-20 annual actuals for SJ and SC
</t>
        </r>
      </text>
    </comment>
    <comment ref="I93" authorId="0" shapeId="0" xr:uid="{479BF8FE-F78B-4D37-B78A-7CDAC6C141B4}">
      <text>
        <r>
          <rPr>
            <b/>
            <sz val="9"/>
            <color indexed="81"/>
            <rFont val="Tahoma"/>
            <family val="2"/>
          </rPr>
          <t>Moses, Matt:</t>
        </r>
        <r>
          <rPr>
            <sz val="9"/>
            <color indexed="81"/>
            <rFont val="Tahoma"/>
            <family val="2"/>
          </rPr>
          <t xml:space="preserve">
2019-20
 Table J-1, row 8</t>
        </r>
      </text>
    </comment>
    <comment ref="P95" authorId="0" shapeId="0" xr:uid="{BD3C3344-4DA2-4825-9FD0-690F2F7BAF08}">
      <text>
        <r>
          <rPr>
            <b/>
            <sz val="9"/>
            <color indexed="81"/>
            <rFont val="Tahoma"/>
            <family val="2"/>
          </rPr>
          <t>Moses, Matt:</t>
        </r>
        <r>
          <rPr>
            <sz val="9"/>
            <color indexed="81"/>
            <rFont val="Tahoma"/>
            <family val="2"/>
          </rPr>
          <t xml:space="preserve">
Wholesale supply assurance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Moses, Matt</author>
  </authors>
  <commentList>
    <comment ref="I5" authorId="0" shapeId="0" xr:uid="{D9F8DDF5-2766-47F3-8DFA-4FE42B2109BA}">
      <text>
        <r>
          <rPr>
            <b/>
            <sz val="9"/>
            <color indexed="81"/>
            <rFont val="Tahoma"/>
            <family val="2"/>
          </rPr>
          <t>Moses, Matt:</t>
        </r>
        <r>
          <rPr>
            <sz val="9"/>
            <color indexed="81"/>
            <rFont val="Tahoma"/>
            <family val="2"/>
          </rPr>
          <t xml:space="preserve">
calculated here using J Table retail deliveries and SFPUC conservation group estimates of conservation
</t>
        </r>
      </text>
    </comment>
    <comment ref="J5" authorId="0" shapeId="0" xr:uid="{32046857-DD5F-4703-A6D5-913EE880E8C9}">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K5" authorId="0" shapeId="0" xr:uid="{12F09DA1-C343-4F61-9AC8-BDB7097E46E2}">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L5" authorId="0" shapeId="0" xr:uid="{F3123670-E83A-4957-8707-769A0100AE67}">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M5" authorId="0" shapeId="0" xr:uid="{8C8E6EAF-B404-448A-A5FC-F116305282C5}">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N5" authorId="0" shapeId="0" xr:uid="{875B1061-0B85-45E0-97EB-0E12B04D3845}">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I6" authorId="0" shapeId="0" xr:uid="{CC057A41-01EA-4C3E-9689-1B081F5BBDE6}">
      <text>
        <r>
          <rPr>
            <b/>
            <sz val="9"/>
            <color indexed="81"/>
            <rFont val="Tahoma"/>
            <family val="2"/>
          </rPr>
          <t>Moses, Matt:</t>
        </r>
        <r>
          <rPr>
            <sz val="9"/>
            <color indexed="81"/>
            <rFont val="Tahoma"/>
            <family val="2"/>
          </rPr>
          <t xml:space="preserve">
Estimated 2020 values from 2015 UWMP table 12.  </t>
        </r>
      </text>
    </comment>
    <comment ref="J6" authorId="0" shapeId="0" xr:uid="{939EBCA6-1B4B-4C15-A4A0-3B2302D99096}">
      <text>
        <r>
          <rPr>
            <b/>
            <sz val="9"/>
            <color indexed="81"/>
            <rFont val="Tahoma"/>
            <family val="2"/>
          </rPr>
          <t>Moses, Matt:</t>
        </r>
        <r>
          <rPr>
            <sz val="9"/>
            <color indexed="81"/>
            <rFont val="Tahoma"/>
            <family val="2"/>
          </rPr>
          <t xml:space="preserve">
2015 UWMP Table 12, "plumbing code" and "SFPUC Program"</t>
        </r>
      </text>
    </comment>
    <comment ref="I11" authorId="0" shapeId="0" xr:uid="{8951BA07-6B57-4F43-8915-594CEEEC3221}">
      <text>
        <r>
          <rPr>
            <b/>
            <sz val="9"/>
            <color indexed="81"/>
            <rFont val="Tahoma"/>
            <family val="2"/>
          </rPr>
          <t>Moses, Matt:</t>
        </r>
        <r>
          <rPr>
            <sz val="9"/>
            <color indexed="81"/>
            <rFont val="Tahoma"/>
            <family val="2"/>
          </rPr>
          <t xml:space="preserve">
Calculated here using J-table deliveries from RWS and measured deliveries from gw and rw projects
</t>
        </r>
      </text>
    </comment>
    <comment ref="J11" authorId="0" shapeId="0" xr:uid="{76F6BB88-E8E7-4B1F-957F-A9D091802978}">
      <text>
        <r>
          <rPr>
            <b/>
            <sz val="9"/>
            <color indexed="81"/>
            <rFont val="Tahoma"/>
            <family val="2"/>
          </rPr>
          <t>Moses, Matt:</t>
        </r>
        <r>
          <rPr>
            <sz val="9"/>
            <color indexed="81"/>
            <rFont val="Tahoma"/>
            <family val="2"/>
          </rPr>
          <t xml:space="preserve">
estimated retail demands for 2025-2040 are consistent with SF 2015 UWMP, table 4-1</t>
        </r>
      </text>
    </comment>
    <comment ref="J14" authorId="0" shapeId="0" xr:uid="{30ABD7E9-AE79-4BFD-8639-16054F5A5DDF}">
      <text>
        <r>
          <rPr>
            <b/>
            <sz val="9"/>
            <color indexed="81"/>
            <rFont val="Tahoma"/>
            <family val="2"/>
          </rPr>
          <t>Moses, Matt:</t>
        </r>
        <r>
          <rPr>
            <sz val="9"/>
            <color indexed="81"/>
            <rFont val="Tahoma"/>
            <family val="2"/>
          </rPr>
          <t xml:space="preserve">
Values with blue highlights are consistent with SF 2015 UWMP, table 6-7.</t>
        </r>
      </text>
    </comment>
    <comment ref="J21" authorId="0" shapeId="0" xr:uid="{A2FE5286-A5C5-452C-B85E-80B15790883E}">
      <text>
        <r>
          <rPr>
            <b/>
            <sz val="9"/>
            <color indexed="81"/>
            <rFont val="Tahoma"/>
            <family val="2"/>
          </rPr>
          <t>Moses, Matt:</t>
        </r>
        <r>
          <rPr>
            <sz val="9"/>
            <color indexed="81"/>
            <rFont val="Tahoma"/>
            <family val="2"/>
          </rPr>
          <t xml:space="preserve">
project is being re-designed.  Not expected to be online by 2025.
</t>
        </r>
      </text>
    </comment>
    <comment ref="J23" authorId="0" shapeId="0" xr:uid="{964CB9C8-D613-40CA-8BB4-855CF27F827C}">
      <text>
        <r>
          <rPr>
            <b/>
            <sz val="9"/>
            <color indexed="81"/>
            <rFont val="Tahoma"/>
            <family val="2"/>
          </rPr>
          <t>Moses, Matt:</t>
        </r>
        <r>
          <rPr>
            <sz val="9"/>
            <color indexed="81"/>
            <rFont val="Tahoma"/>
            <family val="2"/>
          </rPr>
          <t xml:space="preserve">
UWMP and water map
</t>
        </r>
      </text>
    </comment>
    <comment ref="J24" authorId="0" shapeId="0" xr:uid="{803110D7-2F48-4DB8-8E00-C0A74A5D8E30}">
      <text>
        <r>
          <rPr>
            <b/>
            <sz val="9"/>
            <color indexed="81"/>
            <rFont val="Tahoma"/>
            <family val="2"/>
          </rPr>
          <t>Moses, Matt:</t>
        </r>
        <r>
          <rPr>
            <sz val="9"/>
            <color indexed="81"/>
            <rFont val="Tahoma"/>
            <family val="2"/>
          </rPr>
          <t xml:space="preserve">
project specific planning estimate, per Manisha</t>
        </r>
      </text>
    </comment>
    <comment ref="J25" authorId="0" shapeId="0" xr:uid="{56E06009-E435-4CA7-9D72-96F6884219B8}">
      <text>
        <r>
          <rPr>
            <b/>
            <sz val="9"/>
            <color indexed="81"/>
            <rFont val="Tahoma"/>
            <family val="2"/>
          </rPr>
          <t>Moses, Matt:</t>
        </r>
        <r>
          <rPr>
            <sz val="9"/>
            <color indexed="81"/>
            <rFont val="Tahoma"/>
            <family val="2"/>
          </rPr>
          <t xml:space="preserve">
Estimated from SF 2015
UWMP Table 6-7:  Westside gw basin for in-city irrigation goes from 1.5 MGD to 0.3 MGD in 2020, meaning that 1.2 MGD of westside gw is converted to potable.  The westside recycled water project produces 1.6 MGD.  I assumed 1.2 MGD is used to off-set gw use, which leaves 0.4 MGD for other use outside of GG park.
Manisha and Sara will confirm Zoo demand</t>
        </r>
      </text>
    </comment>
    <comment ref="I32" authorId="0" shapeId="0" xr:uid="{2FBBA07A-1798-4722-B345-3E2574D84FA3}">
      <text>
        <r>
          <rPr>
            <b/>
            <sz val="9"/>
            <color indexed="81"/>
            <rFont val="Tahoma"/>
            <family val="2"/>
          </rPr>
          <t>Moses, Matt:</t>
        </r>
        <r>
          <rPr>
            <sz val="9"/>
            <color indexed="81"/>
            <rFont val="Tahoma"/>
            <family val="2"/>
          </rPr>
          <t xml:space="preserve">
2018-19 Table J-1, row 7 plus row 18</t>
        </r>
      </text>
    </comment>
    <comment ref="I88" authorId="0" shapeId="0" xr:uid="{BF5DDC0C-CAE6-46C5-87EA-14EF0B125E7B}">
      <text>
        <r>
          <rPr>
            <b/>
            <sz val="9"/>
            <color indexed="81"/>
            <rFont val="Tahoma"/>
            <family val="2"/>
          </rPr>
          <t>Moses, Matt:</t>
        </r>
        <r>
          <rPr>
            <sz val="9"/>
            <color indexed="81"/>
            <rFont val="Tahoma"/>
            <family val="2"/>
          </rPr>
          <t xml:space="preserve">
SFPUC sales memo FY 2019-20 annual actuals for SJ and SC
</t>
        </r>
      </text>
    </comment>
    <comment ref="I93" authorId="0" shapeId="0" xr:uid="{87AEF5A5-DA00-447E-8745-1D6FC7E5645A}">
      <text>
        <r>
          <rPr>
            <b/>
            <sz val="9"/>
            <color indexed="81"/>
            <rFont val="Tahoma"/>
            <family val="2"/>
          </rPr>
          <t>Moses, Matt:</t>
        </r>
        <r>
          <rPr>
            <sz val="9"/>
            <color indexed="81"/>
            <rFont val="Tahoma"/>
            <family val="2"/>
          </rPr>
          <t xml:space="preserve">
2019-20
 Table J-1, row 8</t>
        </r>
      </text>
    </comment>
    <comment ref="P95" authorId="0" shapeId="0" xr:uid="{E3F4B22C-7478-42F5-BD24-8AD3BA74EAAB}">
      <text>
        <r>
          <rPr>
            <b/>
            <sz val="9"/>
            <color indexed="81"/>
            <rFont val="Tahoma"/>
            <family val="2"/>
          </rPr>
          <t>Moses, Matt:</t>
        </r>
        <r>
          <rPr>
            <sz val="9"/>
            <color indexed="81"/>
            <rFont val="Tahoma"/>
            <family val="2"/>
          </rPr>
          <t xml:space="preserve">
Wholesale supply assurance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Moses, Matt</author>
  </authors>
  <commentList>
    <comment ref="I5" authorId="0" shapeId="0" xr:uid="{6F219400-6972-400E-922B-F7FC42A099F3}">
      <text>
        <r>
          <rPr>
            <b/>
            <sz val="9"/>
            <color indexed="81"/>
            <rFont val="Tahoma"/>
            <family val="2"/>
          </rPr>
          <t>Moses, Matt:</t>
        </r>
        <r>
          <rPr>
            <sz val="9"/>
            <color indexed="81"/>
            <rFont val="Tahoma"/>
            <family val="2"/>
          </rPr>
          <t xml:space="preserve">
calculated here using J Table retail deliveries and SFPUC conservation group estimates of conservation
</t>
        </r>
      </text>
    </comment>
    <comment ref="J5" authorId="0" shapeId="0" xr:uid="{63CC7594-A348-4C48-B594-1C6760C8C35E}">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K5" authorId="0" shapeId="0" xr:uid="{6C0405D1-7E15-491C-8F00-12C391A09226}">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L5" authorId="0" shapeId="0" xr:uid="{B76E8B00-0898-46EE-ADFF-5515352EDE96}">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M5" authorId="0" shapeId="0" xr:uid="{FD81BAA9-F583-42F9-81EB-53606BAA713E}">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N5" authorId="0" shapeId="0" xr:uid="{E4EEE232-9527-4668-8E97-E1AF8B04F2AF}">
      <text>
        <r>
          <rPr>
            <b/>
            <sz val="9"/>
            <color indexed="81"/>
            <rFont val="Tahoma"/>
            <family val="2"/>
          </rPr>
          <t>Moses, Matt:</t>
        </r>
        <r>
          <rPr>
            <sz val="9"/>
            <color indexed="81"/>
            <rFont val="Tahoma"/>
            <family val="2"/>
          </rPr>
          <t xml:space="preserve">
calculated here using UWMP projection of retail demand and SFPUC conservation group estimates of conservation
</t>
        </r>
      </text>
    </comment>
    <comment ref="I6" authorId="0" shapeId="0" xr:uid="{E4EFA5B2-6ED3-45E6-B4C5-E05D3575B8E8}">
      <text>
        <r>
          <rPr>
            <b/>
            <sz val="9"/>
            <color indexed="81"/>
            <rFont val="Tahoma"/>
            <family val="2"/>
          </rPr>
          <t>Moses, Matt:</t>
        </r>
        <r>
          <rPr>
            <sz val="9"/>
            <color indexed="81"/>
            <rFont val="Tahoma"/>
            <family val="2"/>
          </rPr>
          <t xml:space="preserve">
Estimated 2020 values from 2015 UWMP table 12.  </t>
        </r>
      </text>
    </comment>
    <comment ref="J6" authorId="0" shapeId="0" xr:uid="{C8A3D5A0-D535-45AE-A67C-4C1EB8F0C149}">
      <text>
        <r>
          <rPr>
            <b/>
            <sz val="9"/>
            <color indexed="81"/>
            <rFont val="Tahoma"/>
            <family val="2"/>
          </rPr>
          <t>Moses, Matt:</t>
        </r>
        <r>
          <rPr>
            <sz val="9"/>
            <color indexed="81"/>
            <rFont val="Tahoma"/>
            <family val="2"/>
          </rPr>
          <t xml:space="preserve">
2015 UWMP Table 12, "plumbing code" and "SFPUC Program"</t>
        </r>
      </text>
    </comment>
    <comment ref="I11" authorId="0" shapeId="0" xr:uid="{1AF8455A-8ADA-40CA-BE26-891CC1F9E33B}">
      <text>
        <r>
          <rPr>
            <b/>
            <sz val="9"/>
            <color indexed="81"/>
            <rFont val="Tahoma"/>
            <family val="2"/>
          </rPr>
          <t>Moses, Matt:</t>
        </r>
        <r>
          <rPr>
            <sz val="9"/>
            <color indexed="81"/>
            <rFont val="Tahoma"/>
            <family val="2"/>
          </rPr>
          <t xml:space="preserve">
Calculated here using J-table deliveries from RWS and measured deliveries from gw and rw projects
</t>
        </r>
      </text>
    </comment>
    <comment ref="J11" authorId="0" shapeId="0" xr:uid="{95F9968B-5449-4ABF-A780-69517F9FA423}">
      <text>
        <r>
          <rPr>
            <b/>
            <sz val="9"/>
            <color indexed="81"/>
            <rFont val="Tahoma"/>
            <family val="2"/>
          </rPr>
          <t>Moses, Matt:</t>
        </r>
        <r>
          <rPr>
            <sz val="9"/>
            <color indexed="81"/>
            <rFont val="Tahoma"/>
            <family val="2"/>
          </rPr>
          <t xml:space="preserve">
estimated retail demands for 2025-2040 are consistent with SF 2015 UWMP, table 4-1</t>
        </r>
      </text>
    </comment>
    <comment ref="J14" authorId="0" shapeId="0" xr:uid="{DA74776B-03F8-4B6D-9B89-CB1848B84C08}">
      <text>
        <r>
          <rPr>
            <b/>
            <sz val="9"/>
            <color indexed="81"/>
            <rFont val="Tahoma"/>
            <family val="2"/>
          </rPr>
          <t>Moses, Matt:</t>
        </r>
        <r>
          <rPr>
            <sz val="9"/>
            <color indexed="81"/>
            <rFont val="Tahoma"/>
            <family val="2"/>
          </rPr>
          <t xml:space="preserve">
Values with blue highlights are consistent with SF 2015 UWMP, table 6-7.</t>
        </r>
      </text>
    </comment>
    <comment ref="J21" authorId="0" shapeId="0" xr:uid="{03463C01-565C-4C28-A8FD-1185A4AAA1E9}">
      <text>
        <r>
          <rPr>
            <b/>
            <sz val="9"/>
            <color indexed="81"/>
            <rFont val="Tahoma"/>
            <family val="2"/>
          </rPr>
          <t>Moses, Matt:</t>
        </r>
        <r>
          <rPr>
            <sz val="9"/>
            <color indexed="81"/>
            <rFont val="Tahoma"/>
            <family val="2"/>
          </rPr>
          <t xml:space="preserve">
project is being re-designed.  Not expected to be online by 2025.
</t>
        </r>
      </text>
    </comment>
    <comment ref="J23" authorId="0" shapeId="0" xr:uid="{1FDD500F-7273-4CB5-BD98-ECEC870275B8}">
      <text>
        <r>
          <rPr>
            <b/>
            <sz val="9"/>
            <color indexed="81"/>
            <rFont val="Tahoma"/>
            <family val="2"/>
          </rPr>
          <t>Moses, Matt:</t>
        </r>
        <r>
          <rPr>
            <sz val="9"/>
            <color indexed="81"/>
            <rFont val="Tahoma"/>
            <family val="2"/>
          </rPr>
          <t xml:space="preserve">
UWMP and water map
</t>
        </r>
      </text>
    </comment>
    <comment ref="J24" authorId="0" shapeId="0" xr:uid="{AAF80979-65B5-4F76-85F2-8FF9B1A4021C}">
      <text>
        <r>
          <rPr>
            <b/>
            <sz val="9"/>
            <color indexed="81"/>
            <rFont val="Tahoma"/>
            <family val="2"/>
          </rPr>
          <t>Moses, Matt:</t>
        </r>
        <r>
          <rPr>
            <sz val="9"/>
            <color indexed="81"/>
            <rFont val="Tahoma"/>
            <family val="2"/>
          </rPr>
          <t xml:space="preserve">
project specific planning estimate, per Manisha</t>
        </r>
      </text>
    </comment>
    <comment ref="J25" authorId="0" shapeId="0" xr:uid="{D2818311-7465-4387-8962-687C241724DC}">
      <text>
        <r>
          <rPr>
            <b/>
            <sz val="9"/>
            <color indexed="81"/>
            <rFont val="Tahoma"/>
            <family val="2"/>
          </rPr>
          <t>Moses, Matt:</t>
        </r>
        <r>
          <rPr>
            <sz val="9"/>
            <color indexed="81"/>
            <rFont val="Tahoma"/>
            <family val="2"/>
          </rPr>
          <t xml:space="preserve">
Estimated from SF 2015
UWMP Table 6-7:  Westside gw basin for in-city irrigation goes from 1.5 MGD to 0.3 MGD in 2020, meaning that 1.2 MGD of westside gw is converted to potable.  The westside recycled water project produces 1.6 MGD.  I assumed 1.2 MGD is used to off-set gw use, which leaves 0.4 MGD for other use outside of GG park.
Manisha and Sara will confirm Zoo demand</t>
        </r>
      </text>
    </comment>
    <comment ref="I32" authorId="0" shapeId="0" xr:uid="{5CC5ED42-0C29-4A49-A909-0AB690AA6CC5}">
      <text>
        <r>
          <rPr>
            <b/>
            <sz val="9"/>
            <color indexed="81"/>
            <rFont val="Tahoma"/>
            <family val="2"/>
          </rPr>
          <t>Moses, Matt:</t>
        </r>
        <r>
          <rPr>
            <sz val="9"/>
            <color indexed="81"/>
            <rFont val="Tahoma"/>
            <family val="2"/>
          </rPr>
          <t xml:space="preserve">
2018-19 Table J-1, row 7 plus row 18</t>
        </r>
      </text>
    </comment>
    <comment ref="I88" authorId="0" shapeId="0" xr:uid="{90C318DD-E252-48E0-82F2-C58FD8CCAB6E}">
      <text>
        <r>
          <rPr>
            <b/>
            <sz val="9"/>
            <color indexed="81"/>
            <rFont val="Tahoma"/>
            <family val="2"/>
          </rPr>
          <t>Moses, Matt:</t>
        </r>
        <r>
          <rPr>
            <sz val="9"/>
            <color indexed="81"/>
            <rFont val="Tahoma"/>
            <family val="2"/>
          </rPr>
          <t xml:space="preserve">
SFPUC sales memo FY 2019-20 annual actuals for SJ and SC
</t>
        </r>
      </text>
    </comment>
    <comment ref="I93" authorId="0" shapeId="0" xr:uid="{A75C2830-CD6D-4B89-BAD8-ECF100537B6F}">
      <text>
        <r>
          <rPr>
            <b/>
            <sz val="9"/>
            <color indexed="81"/>
            <rFont val="Tahoma"/>
            <family val="2"/>
          </rPr>
          <t>Moses, Matt:</t>
        </r>
        <r>
          <rPr>
            <sz val="9"/>
            <color indexed="81"/>
            <rFont val="Tahoma"/>
            <family val="2"/>
          </rPr>
          <t xml:space="preserve">
2019-20
 Table J-1, row 8</t>
        </r>
      </text>
    </comment>
    <comment ref="P95" authorId="0" shapeId="0" xr:uid="{A1D5F4D0-8C2C-4190-8DC0-D6C09B427918}">
      <text>
        <r>
          <rPr>
            <b/>
            <sz val="9"/>
            <color indexed="81"/>
            <rFont val="Tahoma"/>
            <family val="2"/>
          </rPr>
          <t>Moses, Matt:</t>
        </r>
        <r>
          <rPr>
            <sz val="9"/>
            <color indexed="81"/>
            <rFont val="Tahoma"/>
            <family val="2"/>
          </rPr>
          <t xml:space="preserve">
Wholesale supply assurance
</t>
        </r>
      </text>
    </comment>
  </commentList>
</comments>
</file>

<file path=xl/sharedStrings.xml><?xml version="1.0" encoding="utf-8"?>
<sst xmlns="http://schemas.openxmlformats.org/spreadsheetml/2006/main" count="764" uniqueCount="219">
  <si>
    <t>Retail Water Demand</t>
  </si>
  <si>
    <t>Harding Park Recycled Water</t>
  </si>
  <si>
    <t>Sharp Park Recycled Water</t>
  </si>
  <si>
    <t>Onsite Non-Potable Water</t>
  </si>
  <si>
    <t>Regional Water System Yield</t>
  </si>
  <si>
    <t>Regional GW Storage &amp; Recovery</t>
  </si>
  <si>
    <t>Total WSIP Water Supply Projects</t>
  </si>
  <si>
    <t xml:space="preserve"> </t>
  </si>
  <si>
    <t>x</t>
  </si>
  <si>
    <t>ACWD/USD Purified Water</t>
  </si>
  <si>
    <t>Crystal Springs Purified Water</t>
  </si>
  <si>
    <t>Firm Yield pre-WSIP</t>
  </si>
  <si>
    <t>Notes:</t>
  </si>
  <si>
    <t>*</t>
  </si>
  <si>
    <t>WSIP Water Supply Projects</t>
  </si>
  <si>
    <t>-</t>
  </si>
  <si>
    <t>WSIP Permitting Streamflow Requirements</t>
  </si>
  <si>
    <t>Total Retail Potable Water Supplies</t>
  </si>
  <si>
    <t>Castlewood Groundwater</t>
  </si>
  <si>
    <t>Total Projects that Offset Potable Use</t>
  </si>
  <si>
    <t>Net Retail RWS Water Demand (Total minus Supplies minus Potable Offsets)</t>
  </si>
  <si>
    <t>Total WSIP Permitting Streamflow Requirements</t>
  </si>
  <si>
    <t>Firm Yield</t>
  </si>
  <si>
    <t>Total Additional Firm Yield from Alternative Water Supply Program</t>
  </si>
  <si>
    <t>Select (with an x)</t>
  </si>
  <si>
    <t>Total Yield (Firm Yield plus Rationing Policy)</t>
  </si>
  <si>
    <t xml:space="preserve">Effect on Firm Yield </t>
  </si>
  <si>
    <t>Choose Year that Project Starts Operating</t>
  </si>
  <si>
    <t xml:space="preserve">Estimated Effect on Firm Yield </t>
  </si>
  <si>
    <t>Rationing Policy</t>
  </si>
  <si>
    <t>Updated RWS Demand</t>
  </si>
  <si>
    <t>Projected Regional Water System Surplus/Deficit (Total Yield minus Updated RWS Demand)</t>
  </si>
  <si>
    <t>Firm Yield is expressed for the RWS as the average amount of water supply that can be provided during the Design Drought while bringing usable system storage to zero at the end of the design drought.</t>
  </si>
  <si>
    <t xml:space="preserve">Rationing Policy is expressed as the average amount of rationing applied during the Design Drought. </t>
  </si>
  <si>
    <t>Total Yield is expressed as the sum of firm yield and rationing policy.  Total yield is the yield of the system when rationing is not in effect.</t>
  </si>
  <si>
    <t>Year Operation Begins</t>
  </si>
  <si>
    <t>Alternative Water Supply Projects</t>
  </si>
  <si>
    <t>Lower Crystal Springs Dam Improvements</t>
  </si>
  <si>
    <t>Potential Policy Revisions with Firm Yield Impacts</t>
  </si>
  <si>
    <t>Other Potential Water Transfer</t>
  </si>
  <si>
    <t>Summary of Yield Estimates</t>
  </si>
  <si>
    <t>Choose Year that Contribution Begins</t>
  </si>
  <si>
    <t>Choose Year that Contribution 
Ends</t>
  </si>
  <si>
    <t>Retail Groundwater Supplies</t>
  </si>
  <si>
    <t>SF Groundwater for potable use (including westside recycled water in GG Park)</t>
  </si>
  <si>
    <t>Westside Basin Groundwater for In-City Irrigation</t>
  </si>
  <si>
    <t>San Francisco Purified Water (after 2040)</t>
  </si>
  <si>
    <t>Westside Recycled Water outside of GG Park (Zoo plus medians along Sunset)</t>
  </si>
  <si>
    <t>All numeric values shown in this table are in units of million gallons per day (MGD).</t>
  </si>
  <si>
    <t>Satellite Recycled Water</t>
  </si>
  <si>
    <t>Other Potential Demands</t>
  </si>
  <si>
    <t>Retail Demand</t>
  </si>
  <si>
    <t>SFPUC Regional Water System Demands</t>
  </si>
  <si>
    <t>Total Demand on Regional Water System</t>
  </si>
  <si>
    <t>SFPUC Regional Water System Total Yield</t>
  </si>
  <si>
    <t>Regional Water System Firm Yield</t>
  </si>
  <si>
    <t>Regional Water System Total Yield</t>
  </si>
  <si>
    <t>Updated Total Demand on Regional Water System</t>
  </si>
  <si>
    <t>Projected Regional Water System Surplus or Deficit</t>
  </si>
  <si>
    <t>Total Yield minus Total Demand</t>
  </si>
  <si>
    <t>Wholesale Supply 
Assurance and Retail Allocation</t>
  </si>
  <si>
    <t>Supplies and Demands</t>
  </si>
  <si>
    <t>Rationing Policy (rationing depth and sequence)</t>
  </si>
  <si>
    <t>San Mateo Creek instream flow requirement</t>
  </si>
  <si>
    <t>Alameda Creek instream flow requirement</t>
  </si>
  <si>
    <t>Calaveras Dam Replacement Project</t>
  </si>
  <si>
    <t>Alameda Creek Recapture Project</t>
  </si>
  <si>
    <t>MID/TID 2 MGD Water Transfer</t>
  </si>
  <si>
    <t>Daly City Recycled Water Expansion</t>
  </si>
  <si>
    <t>Groundwater Banking</t>
  </si>
  <si>
    <t>Inter Basin Collaborations</t>
  </si>
  <si>
    <t>Dry Year Transfers Districts</t>
  </si>
  <si>
    <t>Los Vaqueros Reservoir Expansion</t>
  </si>
  <si>
    <t>Bay Area Brackish Water Desalination</t>
  </si>
  <si>
    <t>Calaveras Reservoir Expansion</t>
  </si>
  <si>
    <t>Total RWS Demand (Retail Demand Projections plus Wholesale Purchase Projections)</t>
  </si>
  <si>
    <t>Wholesale Purchase Projections</t>
  </si>
  <si>
    <t>Suburban Retail Demand</t>
  </si>
  <si>
    <t>In-City Retail Demand</t>
  </si>
  <si>
    <t>Retail Passive Conservation</t>
  </si>
  <si>
    <t>Retail Active Conservation</t>
  </si>
  <si>
    <t>Retail Baseline Demand (unadjusted for conservation)</t>
  </si>
  <si>
    <t>Retail Water Projects that Offset Potable Use</t>
  </si>
  <si>
    <t>Total Retail Demand (adjusted for conservation)</t>
  </si>
  <si>
    <t>Adopted Bay-Delta Plan</t>
  </si>
  <si>
    <t>Purchases from the San Francisco Regional Water System</t>
  </si>
  <si>
    <t>City of San Jose</t>
  </si>
  <si>
    <t>City of Santa Clara</t>
  </si>
  <si>
    <t>Total Purchases from SF RWS</t>
  </si>
  <si>
    <t>Groundwater Production</t>
  </si>
  <si>
    <t>Surface Water Production (Non SF RWS Sources)</t>
  </si>
  <si>
    <t>Total Groundwater Production</t>
  </si>
  <si>
    <t xml:space="preserve">Recycled Water </t>
  </si>
  <si>
    <t>Other Sources</t>
  </si>
  <si>
    <t>Purchases from Valley Water</t>
  </si>
  <si>
    <t>Non-potable surface water and groundwater</t>
  </si>
  <si>
    <t>Purchases from NCCWD</t>
  </si>
  <si>
    <t>State Water Project &amp; Desalination</t>
  </si>
  <si>
    <t>Total Other Sources</t>
  </si>
  <si>
    <t>Subtotal - Permanent Customers</t>
  </si>
  <si>
    <t>Subtotal - Interruptible Customers</t>
  </si>
  <si>
    <t>Additional Conservation</t>
  </si>
  <si>
    <t>Total Demand Projection - Wholesale Agencies</t>
  </si>
  <si>
    <t>Subtotal Interruptible Customers</t>
  </si>
  <si>
    <t>Total Additional Conservation</t>
  </si>
  <si>
    <r>
      <t>Permanent Customers</t>
    </r>
    <r>
      <rPr>
        <b/>
        <vertAlign val="superscript"/>
        <sz val="11"/>
        <color indexed="8"/>
        <rFont val="Calibri"/>
        <family val="2"/>
      </rPr>
      <t>1</t>
    </r>
  </si>
  <si>
    <r>
      <t>Interruptible Customers</t>
    </r>
    <r>
      <rPr>
        <b/>
        <vertAlign val="superscript"/>
        <sz val="11"/>
        <color indexed="8"/>
        <rFont val="Calibri"/>
        <family val="2"/>
      </rPr>
      <t>2</t>
    </r>
  </si>
  <si>
    <t>Make Interruptibles permanent (4.5 MGD each for San Jose, Santa Clara)</t>
  </si>
  <si>
    <t>Permanent customers of San Francisco that are included within the 184 MGD Supply Assurance</t>
  </si>
  <si>
    <t>Interruptible customers that have contract water supplies with San Francisco</t>
  </si>
  <si>
    <t>Wholesale Customer Purchase Projections from RWS</t>
  </si>
  <si>
    <t>Additional Interruptible Request from San Jose, Santa Clara</t>
  </si>
  <si>
    <t>Potential Policy Revisions that Affect the Wholesale Supply Assurance</t>
  </si>
  <si>
    <t>Years to Remove from SFPUC Design Drought Sequence</t>
  </si>
  <si>
    <t>Carry-Over Storage at End of SFPUC Design Drought Sequence</t>
  </si>
  <si>
    <t>Enter a value</t>
  </si>
  <si>
    <t>Current Actual 
(FY 2019-20)</t>
  </si>
  <si>
    <t>Potential Revisions to Rationing Policy, with Effects on Total Yield</t>
  </si>
  <si>
    <t>System Firm Yield Including Completed WSIP Projects (calculated for 8.5-year Design Drought)</t>
  </si>
  <si>
    <t>Total Tuolumne Instream Flow Requirements (calculated for 8.5-year Design Drought)</t>
  </si>
  <si>
    <t>City of San Jose:  purchase request up to 4.5 MGD</t>
  </si>
  <si>
    <t>City of San Jose:  purchase request in excess of 4.5 MGD</t>
  </si>
  <si>
    <t>City of Santa Clara: purchase request up to 4.5 MGD</t>
  </si>
  <si>
    <t>the last year</t>
  </si>
  <si>
    <t>the second to last year</t>
  </si>
  <si>
    <t>6 to 12 MGD</t>
  </si>
  <si>
    <t>No estimate</t>
  </si>
  <si>
    <t>Up to 1.25 MGD</t>
  </si>
  <si>
    <t>5 MGD</t>
  </si>
  <si>
    <r>
      <t xml:space="preserve">Nominal Estimates of Water Supply from AWS Projects.  
</t>
    </r>
    <r>
      <rPr>
        <sz val="11"/>
        <color theme="1"/>
        <rFont val="Calibri"/>
        <family val="2"/>
        <scheme val="minor"/>
      </rPr>
      <t>These preliminary estimates are provided for information only.  They are not presented in terms of firm yield over the SFPUC design drought.</t>
    </r>
  </si>
  <si>
    <t>4 to 9 MGD</t>
  </si>
  <si>
    <t>See below for policy decisions regarding the interruptible service to San Jose and Santa Clara</t>
  </si>
  <si>
    <t>Year 1</t>
  </si>
  <si>
    <t>Year 2</t>
  </si>
  <si>
    <t>Year 3</t>
  </si>
  <si>
    <t>Year 4</t>
  </si>
  <si>
    <t>Year 5</t>
  </si>
  <si>
    <t>Year 6</t>
  </si>
  <si>
    <t>Year 7</t>
  </si>
  <si>
    <t>Year 8</t>
  </si>
  <si>
    <t>Adopted rationing sequence for WSIP 2018 Variant</t>
  </si>
  <si>
    <t>Final half year</t>
  </si>
  <si>
    <t>Note:  carry over storage provides insurance.  User must decide.  Zero carry over means storage is depleted completely, which is not a viable operation in a real drought.</t>
  </si>
  <si>
    <t>Note:  comparing 2040 yield to full supply assurance and retail allocation</t>
  </si>
  <si>
    <t>240,000 AF</t>
  </si>
  <si>
    <t>0 AF</t>
  </si>
  <si>
    <t>Updated Wholesale Supply Assurance (Making San Jose and Santa Clara permanent customers and/or meeting additional demands)</t>
  </si>
  <si>
    <t>Other (add project here)</t>
  </si>
  <si>
    <t>SFPUC analysis of the effects of climate change on drought planning is ongoing.  Results will be incorporated into SFPUC planning when available.</t>
  </si>
  <si>
    <t>Retail Allocation</t>
  </si>
  <si>
    <t>Note:  The current SFPUC Level of Service Goal is no greater than 20% rationing.</t>
  </si>
  <si>
    <t>Note:  These are summary yield estimates for the WSIP 2018 program, potentially modified by choices selected above.  Modifications to the design drought sequence and rationing policy are not automatically included, and can be updated by SFPUC staff.</t>
  </si>
  <si>
    <t>NA</t>
  </si>
  <si>
    <t>Current Wholesale Supply Assurance per 2018 Water Supply Agreement</t>
  </si>
  <si>
    <t>Demand, and Policy Revisions that Affect Demand</t>
  </si>
  <si>
    <t>Updated Firm Yield (Incorporates alternative water supplies, Tuolumne River contribution, and current design drought policy):</t>
  </si>
  <si>
    <t>User-selected modifier to adjust Retail demand assumptions:</t>
  </si>
  <si>
    <t>User-selected modifier to adjust Wholesale purchase projections:</t>
  </si>
  <si>
    <t>Tuolumne River Voluntary Agreement (June 23, 2020 SFPUC Resolution)*</t>
  </si>
  <si>
    <t>Other proposed SFPUC contribution to Tuolumne Instream Flow</t>
  </si>
  <si>
    <t>Wholesale Supply Assurance per 
Amended and Restated Water Supply Agreement of 2018:</t>
  </si>
  <si>
    <t>Increase in Wholesale Supply Assurance</t>
  </si>
  <si>
    <t>Worksheet User Name:</t>
  </si>
  <si>
    <t>Date:</t>
  </si>
  <si>
    <r>
      <rPr>
        <b/>
        <sz val="16"/>
        <color theme="1"/>
        <rFont val="Calibri"/>
        <family val="2"/>
        <scheme val="minor"/>
      </rPr>
      <t>DRAFT SFPUC Water Supply and Demand Worksheet</t>
    </r>
    <r>
      <rPr>
        <sz val="11"/>
        <color theme="1"/>
        <rFont val="Calibri"/>
        <family val="2"/>
        <scheme val="minor"/>
      </rPr>
      <t xml:space="preserve">
</t>
    </r>
    <r>
      <rPr>
        <b/>
        <sz val="10"/>
        <color theme="1"/>
        <rFont val="Calibri"/>
        <family val="2"/>
        <scheme val="minor"/>
      </rPr>
      <t>All Values are in Million Gallons per Day (MGD)</t>
    </r>
  </si>
  <si>
    <t xml:space="preserve">Supply Assurance and Retail Allocation  </t>
  </si>
  <si>
    <t>DRAFT Scenario Summary of SFPUC Water Supply and Demand Worksheet</t>
  </si>
  <si>
    <t>All Values are in Million Gallons per Day (MGD)</t>
  </si>
  <si>
    <t>Showing policy choices made by:</t>
  </si>
  <si>
    <t>Worksheet date:</t>
  </si>
  <si>
    <t>List of choices made by worksheet user:</t>
  </si>
  <si>
    <t>Other Retail Groundwater Supplies:</t>
  </si>
  <si>
    <t>Addition of other retail groundwater supplies would reduce retail demand on the RWS.</t>
  </si>
  <si>
    <t>Addition of other retail water supply projects would reduce retail demand on the RWS.</t>
  </si>
  <si>
    <t>Other Retail Water Supply Projects:</t>
  </si>
  <si>
    <t>Description:</t>
  </si>
  <si>
    <t>Modifier would increase or decrease retail demand assumptions, depending on value of modifier.</t>
  </si>
  <si>
    <t>Sum of firm yield from new RWS water supply projects:</t>
  </si>
  <si>
    <t>SFPUC contribution to new Tuolumne River instream flow (effect on firm yield):</t>
  </si>
  <si>
    <t>New projects would add to the RWS firm yield.</t>
  </si>
  <si>
    <t>Increases in SFPUC contribution to stream flow that are applied during the design drought planning sequence will reduce firm yield.</t>
  </si>
  <si>
    <t>Design drought choices:</t>
  </si>
  <si>
    <t>Remove second-to-last year:</t>
  </si>
  <si>
    <t>Remove last year:</t>
  </si>
  <si>
    <t>Carry-over storage:</t>
  </si>
  <si>
    <t>Modifying the design drought sequence that is used to calculate firm yield will change the calculated value of firm yield.  Similarly, modifying the carry-over storage to be simulated at the end of the design drought will change the calculated firm yield.  The design drought currently used by SFPUC is a specific 8.5-year hydrologic sequence for which operations are simulated to achieve zero carry-over storage at the end of the sequence.</t>
  </si>
  <si>
    <t>Rationing policy choices:</t>
  </si>
  <si>
    <t>Changes to rationing policy change the calculation of total system yield.</t>
  </si>
  <si>
    <t>Wholesale Supply Assurance choices:</t>
  </si>
  <si>
    <t>User-selected additions to Wholesale Supply Assurance:</t>
  </si>
  <si>
    <t>Resulting total revised Wholesale Supply Assurance:</t>
  </si>
  <si>
    <t>Firm Yield of Regional Water System with Completed WSIP Projects:</t>
  </si>
  <si>
    <t>Alternative Water Supply Program (Additional firm yield from projects)</t>
  </si>
  <si>
    <t>Effect on Firm Yield from Contribution to Tuolumne River Instream Flow Requirements (Bay-Delta WQCP and/or voluntary actions)</t>
  </si>
  <si>
    <t>SFPUC Regional Water System Firm Yield (Calculated based on user-selected design drought parameters)</t>
  </si>
  <si>
    <t>Wholesale Supply Assurance plus additions</t>
  </si>
  <si>
    <t>Additions above Wholesale Supply Assurance</t>
  </si>
  <si>
    <t>Alternative rationing sequence (between 0% and 20%):</t>
  </si>
  <si>
    <t>City of Santa Clara: purchase request in excess of 4.5 MGD</t>
  </si>
  <si>
    <t>Retail Allocation plus Wholesale Supply Assurance plus SJ/SC Assurances plus other additions</t>
  </si>
  <si>
    <t>See policy choices made by user at bottom of page</t>
  </si>
  <si>
    <t>Note:  Future demand projections are based on 2015 Urban Water Management Plan estimates.  These will be updated with 2020 UWMP estimates in spring of 2021.</t>
  </si>
  <si>
    <t>Jane Q. User</t>
  </si>
  <si>
    <t>Note:  users that want to evaluate design drought modifications should indicate their preferences in the boxes at the left and return the worksheet to SFPUC staff (email to worksheet@sfwater.org).  The firm yield values in the worksheet will be updated to reflect the requested changes to the design drought sequence.  SFPUC staff will calculate the effects on firm yield and return the results to the worksheet user.</t>
  </si>
  <si>
    <t>Select with an x.  Choose only one.</t>
  </si>
  <si>
    <t>Please 
indicate
units</t>
  </si>
  <si>
    <t>Rationing Policy contribution to total yield
 for adopted WSIP 2018 Variant:</t>
  </si>
  <si>
    <t>Rationing Policy contribution to total yield
 for user-selected alternative rationing sequence:</t>
  </si>
  <si>
    <t xml:space="preserve">Note:  The rationing policy contribution to total yield can be calculated for the current 8.5-year design drought using the alternative rationing sequence option above.  Users interested in design drought modifications should indicate their rationing policy preferences in the alternative sequence section above and return the worksheet to SFPUC staff (worksheet@sfwater.org).  In that case, the contribution to total yield will be calculated by SFPUC staff, and the results will be returned to the worksheet uers.  Also note that users that have specified modifications to the design drought period should indicate a rationing policy for the number of years in their modified drought sequence.  </t>
  </si>
  <si>
    <t>Adopted WSIP 2018 Variant</t>
  </si>
  <si>
    <t>Alternative rationing sequence</t>
  </si>
  <si>
    <t>Contribution of selected rationing policy to total yield:</t>
  </si>
  <si>
    <t>Selected Policy:</t>
  </si>
  <si>
    <t>Values that are calculated automatically within the worksheet assume that the standard 8.5-year design drought is used to calculate firm yield.  Changes to rationing policy change the calculation of total system yield.  
(Firm yield + rationing policy = total system yield)</t>
  </si>
  <si>
    <t>Potential SFPUC Contributions to Tuolumne River Instream Flow Requirements (average over the Design Drought assuming continuation of 1995 side agreement)</t>
  </si>
  <si>
    <t>System Firm Yield Including Completed WSIP Projects (calculated for specified 7.5-year Design Drought with 240,000 AF carry-over storage)</t>
  </si>
  <si>
    <t>(updated to reflect specified design drought)</t>
  </si>
  <si>
    <t>Updated Firm Yield (Incorporates alternative water supplies, Tuolumne River contribution, and specified design drought policy):</t>
  </si>
  <si>
    <t>Note:  Disregard the automatically calculated values of rationing policy contribution if changes are specified to the design drought sequence.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</si>
</sst>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Red]\(0.00\)"/>
    <numFmt numFmtId="165" formatCode="0_);[Red]\(0\)"/>
    <numFmt numFmtId="166" formatCode="#,##0.0"/>
    <numFmt numFmtId="167" formatCode="0.0"/>
  </numFmts>
  <fonts count="16" x14ac:knownFonts="1">
    <font>
      <sz val="11"/>
      <color theme="1"/>
      <name val="Calibri"/>
      <family val="2"/>
      <scheme val="minor"/>
    </font>
    <font>
      <b/>
      <sz val="16"/>
      <color theme="1"/>
      <name val="Calibri"/>
      <family val="2"/>
      <scheme val="minor"/>
    </font>
    <font>
      <b/>
      <sz val="11"/>
      <color theme="1"/>
      <name val="Calibri"/>
      <family val="2"/>
      <scheme val="minor"/>
    </font>
    <font>
      <b/>
      <sz val="10"/>
      <color theme="1"/>
      <name val="Calibri"/>
      <family val="2"/>
      <scheme val="minor"/>
    </font>
    <font>
      <sz val="9"/>
      <color indexed="81"/>
      <name val="Tahoma"/>
      <family val="2"/>
    </font>
    <font>
      <b/>
      <sz val="9"/>
      <color indexed="81"/>
      <name val="Tahoma"/>
      <family val="2"/>
    </font>
    <font>
      <b/>
      <vertAlign val="superscript"/>
      <sz val="11"/>
      <color indexed="8"/>
      <name val="Calibri"/>
      <family val="2"/>
    </font>
    <font>
      <sz val="11"/>
      <color theme="1"/>
      <name val="Calibri"/>
      <family val="2"/>
      <scheme val="minor"/>
    </font>
    <font>
      <sz val="12"/>
      <color theme="1"/>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b/>
      <sz val="12"/>
      <color theme="1"/>
      <name val="Calibri"/>
      <family val="2"/>
      <scheme val="minor"/>
    </font>
    <font>
      <sz val="11"/>
      <color rgb="FF0070C0"/>
      <name val="Calibri"/>
      <family val="2"/>
      <scheme val="minor"/>
    </font>
    <font>
      <sz val="11"/>
      <name val="Calibri"/>
      <family val="2"/>
      <scheme val="minor"/>
    </font>
    <font>
      <sz val="11"/>
      <color theme="3" tint="0.39997558519241921"/>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264">
    <xf numFmtId="0" fontId="0" fillId="0" borderId="0" xfId="0"/>
    <xf numFmtId="0" fontId="0" fillId="0" borderId="2" xfId="0" applyBorder="1"/>
    <xf numFmtId="0" fontId="0" fillId="0" borderId="2" xfId="0" applyBorder="1" applyAlignment="1">
      <alignment wrapText="1"/>
    </xf>
    <xf numFmtId="1" fontId="0" fillId="0" borderId="2" xfId="0" applyNumberFormat="1" applyBorder="1"/>
    <xf numFmtId="0" fontId="0" fillId="0" borderId="2" xfId="0" applyBorder="1" applyAlignment="1">
      <alignment horizontal="center" vertical="center" wrapText="1"/>
    </xf>
    <xf numFmtId="0" fontId="2" fillId="0" borderId="2" xfId="0" applyFont="1" applyBorder="1" applyAlignment="1">
      <alignment horizontal="left" wrapText="1"/>
    </xf>
    <xf numFmtId="3" fontId="2" fillId="0" borderId="2" xfId="0" applyNumberFormat="1" applyFont="1" applyBorder="1" applyAlignment="1">
      <alignment vertical="center"/>
    </xf>
    <xf numFmtId="3" fontId="0" fillId="0" borderId="2" xfId="0" applyNumberFormat="1" applyBorder="1" applyAlignment="1">
      <alignment vertical="center"/>
    </xf>
    <xf numFmtId="3" fontId="0" fillId="0" borderId="2" xfId="0" applyNumberFormat="1" applyBorder="1"/>
    <xf numFmtId="0" fontId="0" fillId="0" borderId="2" xfId="0" applyBorder="1" applyAlignment="1">
      <alignment vertical="center"/>
    </xf>
    <xf numFmtId="0" fontId="2" fillId="0" borderId="2" xfId="0" applyFont="1" applyBorder="1" applyAlignment="1">
      <alignment wrapText="1"/>
    </xf>
    <xf numFmtId="1" fontId="0" fillId="0" borderId="2" xfId="0" applyNumberFormat="1" applyBorder="1" applyAlignment="1">
      <alignment vertical="center"/>
    </xf>
    <xf numFmtId="0" fontId="2" fillId="0" borderId="2" xfId="0" applyFont="1" applyBorder="1"/>
    <xf numFmtId="1" fontId="2" fillId="0" borderId="2" xfId="0" applyNumberFormat="1" applyFont="1" applyBorder="1" applyAlignment="1">
      <alignment vertical="center"/>
    </xf>
    <xf numFmtId="0" fontId="0" fillId="0" borderId="2" xfId="0" applyBorder="1" applyAlignment="1">
      <alignment horizontal="center" vertical="center"/>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0" fillId="0" borderId="0" xfId="0" applyFill="1" applyProtection="1">
      <protection locked="0"/>
    </xf>
    <xf numFmtId="1" fontId="0" fillId="0" borderId="0" xfId="0" applyNumberFormat="1" applyProtection="1">
      <protection locked="0"/>
    </xf>
    <xf numFmtId="0" fontId="0" fillId="0" borderId="0" xfId="0" applyAlignment="1" applyProtection="1">
      <alignment horizontal="center" vertical="top"/>
      <protection locked="0"/>
    </xf>
    <xf numFmtId="0" fontId="0" fillId="9" borderId="0" xfId="0" applyFill="1" applyProtection="1"/>
    <xf numFmtId="3" fontId="0" fillId="9" borderId="0" xfId="0" applyNumberFormat="1" applyFill="1" applyProtection="1"/>
    <xf numFmtId="0" fontId="0" fillId="9" borderId="0" xfId="0" applyFont="1" applyFill="1" applyAlignment="1" applyProtection="1">
      <alignment vertical="center"/>
    </xf>
    <xf numFmtId="0" fontId="2" fillId="9" borderId="0" xfId="0" applyFont="1" applyFill="1" applyProtection="1"/>
    <xf numFmtId="3" fontId="0" fillId="9" borderId="0" xfId="0" applyNumberFormat="1" applyFill="1" applyBorder="1" applyAlignment="1" applyProtection="1">
      <alignment horizontal="center" vertical="top"/>
    </xf>
    <xf numFmtId="3" fontId="0" fillId="9" borderId="0" xfId="0" applyNumberFormat="1" applyFill="1" applyBorder="1" applyAlignment="1" applyProtection="1">
      <alignment horizontal="center" vertical="top" wrapText="1"/>
    </xf>
    <xf numFmtId="3" fontId="0" fillId="9" borderId="0" xfId="0" applyNumberFormat="1" applyFill="1" applyBorder="1" applyProtection="1"/>
    <xf numFmtId="0" fontId="0" fillId="9" borderId="0" xfId="0" applyFont="1" applyFill="1" applyAlignment="1" applyProtection="1">
      <alignment vertical="top"/>
    </xf>
    <xf numFmtId="3" fontId="0" fillId="11" borderId="2" xfId="0" applyNumberFormat="1" applyFill="1" applyBorder="1" applyProtection="1">
      <protection locked="0"/>
    </xf>
    <xf numFmtId="0" fontId="0" fillId="11" borderId="2" xfId="0" applyFill="1" applyBorder="1" applyProtection="1">
      <protection locked="0"/>
    </xf>
    <xf numFmtId="3" fontId="0" fillId="11" borderId="2" xfId="0" applyNumberFormat="1" applyFill="1" applyBorder="1" applyAlignment="1" applyProtection="1">
      <alignment horizontal="center"/>
      <protection locked="0"/>
    </xf>
    <xf numFmtId="166" fontId="0" fillId="11" borderId="2" xfId="0" applyNumberFormat="1" applyFill="1" applyBorder="1" applyAlignment="1" applyProtection="1">
      <alignment horizontal="center"/>
      <protection locked="0"/>
    </xf>
    <xf numFmtId="0" fontId="0" fillId="11" borderId="11" xfId="0" applyFill="1" applyBorder="1" applyProtection="1">
      <protection locked="0"/>
    </xf>
    <xf numFmtId="0" fontId="0" fillId="11" borderId="12" xfId="0" applyFill="1" applyBorder="1" applyProtection="1">
      <protection locked="0"/>
    </xf>
    <xf numFmtId="0" fontId="0" fillId="11" borderId="13" xfId="0" applyFill="1" applyBorder="1" applyProtection="1">
      <protection locked="0"/>
    </xf>
    <xf numFmtId="166" fontId="0" fillId="11" borderId="2" xfId="0" applyNumberFormat="1" applyFill="1" applyBorder="1" applyProtection="1">
      <protection locked="0"/>
    </xf>
    <xf numFmtId="3" fontId="0" fillId="9" borderId="0" xfId="0" applyNumberFormat="1" applyFill="1" applyBorder="1" applyAlignment="1" applyProtection="1">
      <alignment vertical="top" wrapText="1"/>
    </xf>
    <xf numFmtId="0" fontId="0" fillId="11" borderId="2" xfId="0" applyFill="1" applyBorder="1" applyAlignment="1" applyProtection="1">
      <alignment horizontal="center"/>
      <protection locked="0"/>
    </xf>
    <xf numFmtId="3" fontId="0" fillId="11" borderId="2" xfId="0" applyNumberFormat="1" applyFill="1" applyBorder="1" applyAlignment="1" applyProtection="1">
      <alignment horizontal="center" vertical="center"/>
      <protection locked="0"/>
    </xf>
    <xf numFmtId="3" fontId="0" fillId="11" borderId="2" xfId="0" applyNumberFormat="1" applyFill="1" applyBorder="1" applyAlignment="1">
      <alignment horizontal="center" vertical="center"/>
    </xf>
    <xf numFmtId="0" fontId="0" fillId="0" borderId="2" xfId="0" applyFill="1" applyBorder="1" applyAlignment="1" applyProtection="1">
      <alignment horizontal="center"/>
      <protection locked="0"/>
    </xf>
    <xf numFmtId="0" fontId="0" fillId="0" borderId="2" xfId="0" applyFill="1" applyBorder="1" applyProtection="1">
      <protection locked="0"/>
    </xf>
    <xf numFmtId="0" fontId="0" fillId="0" borderId="0" xfId="0" applyProtection="1"/>
    <xf numFmtId="0" fontId="0" fillId="0" borderId="0" xfId="0" applyAlignment="1" applyProtection="1">
      <alignment horizontal="center"/>
    </xf>
    <xf numFmtId="0" fontId="2" fillId="2" borderId="0" xfId="0" applyFont="1" applyFill="1" applyProtection="1"/>
    <xf numFmtId="0" fontId="0" fillId="2" borderId="0" xfId="0" applyFill="1" applyProtection="1"/>
    <xf numFmtId="0" fontId="0" fillId="2" borderId="0" xfId="0" applyFill="1" applyAlignment="1" applyProtection="1">
      <alignment horizontal="center"/>
    </xf>
    <xf numFmtId="0" fontId="0" fillId="2" borderId="0" xfId="0" applyFill="1" applyAlignment="1" applyProtection="1">
      <alignment horizontal="right"/>
    </xf>
    <xf numFmtId="3" fontId="0" fillId="2" borderId="0" xfId="0" applyNumberFormat="1" applyFill="1" applyProtection="1"/>
    <xf numFmtId="0" fontId="0" fillId="7" borderId="0" xfId="0" applyFill="1" applyProtection="1"/>
    <xf numFmtId="0" fontId="0" fillId="7" borderId="0" xfId="0" applyFill="1" applyAlignment="1" applyProtection="1">
      <alignment horizontal="center"/>
    </xf>
    <xf numFmtId="0" fontId="0" fillId="7" borderId="0" xfId="0" applyFill="1" applyAlignment="1" applyProtection="1">
      <alignment horizontal="right"/>
    </xf>
    <xf numFmtId="1" fontId="0" fillId="7" borderId="0" xfId="0" applyNumberFormat="1" applyFill="1" applyProtection="1"/>
    <xf numFmtId="166" fontId="0" fillId="2" borderId="0" xfId="0" applyNumberFormat="1" applyFill="1" applyProtection="1"/>
    <xf numFmtId="3" fontId="0" fillId="7" borderId="0" xfId="0" applyNumberFormat="1" applyFill="1" applyProtection="1"/>
    <xf numFmtId="0" fontId="0" fillId="7" borderId="0" xfId="0" applyFill="1" applyAlignment="1" applyProtection="1">
      <alignment horizontal="left"/>
    </xf>
    <xf numFmtId="166" fontId="0" fillId="7" borderId="0" xfId="0" applyNumberFormat="1" applyFill="1" applyProtection="1"/>
    <xf numFmtId="0" fontId="0" fillId="3" borderId="0" xfId="0" applyFill="1" applyProtection="1"/>
    <xf numFmtId="0" fontId="0" fillId="3" borderId="0" xfId="0" applyFill="1" applyAlignment="1" applyProtection="1">
      <alignment horizontal="center"/>
    </xf>
    <xf numFmtId="0" fontId="0" fillId="3" borderId="0" xfId="0" applyFill="1" applyAlignment="1" applyProtection="1">
      <alignment horizontal="right"/>
    </xf>
    <xf numFmtId="1" fontId="0" fillId="3" borderId="0" xfId="0" applyNumberFormat="1" applyFill="1" applyProtection="1"/>
    <xf numFmtId="167" fontId="0" fillId="3" borderId="0" xfId="0" applyNumberFormat="1" applyFill="1" applyProtection="1"/>
    <xf numFmtId="0" fontId="0" fillId="0" borderId="0" xfId="0" applyAlignment="1" applyProtection="1">
      <alignment horizontal="right"/>
    </xf>
    <xf numFmtId="3" fontId="0" fillId="0" borderId="0" xfId="0" applyNumberFormat="1" applyProtection="1"/>
    <xf numFmtId="0" fontId="2" fillId="5" borderId="0" xfId="0" applyFont="1" applyFill="1" applyAlignment="1" applyProtection="1">
      <alignment horizontal="left"/>
    </xf>
    <xf numFmtId="0" fontId="0" fillId="5" borderId="0" xfId="0" applyFill="1" applyAlignment="1" applyProtection="1">
      <alignment horizontal="left"/>
    </xf>
    <xf numFmtId="0" fontId="0" fillId="5" borderId="0" xfId="0" applyFill="1" applyAlignment="1" applyProtection="1">
      <alignment horizontal="center"/>
    </xf>
    <xf numFmtId="0" fontId="0" fillId="5" borderId="0" xfId="0" applyFill="1" applyProtection="1"/>
    <xf numFmtId="0" fontId="0" fillId="5" borderId="0" xfId="0" applyFill="1" applyAlignment="1" applyProtection="1">
      <alignment horizontal="right"/>
    </xf>
    <xf numFmtId="3" fontId="0" fillId="5" borderId="0" xfId="0" applyNumberFormat="1" applyFill="1" applyProtection="1"/>
    <xf numFmtId="1" fontId="0" fillId="5" borderId="0" xfId="0" applyNumberFormat="1" applyFill="1" applyProtection="1"/>
    <xf numFmtId="3" fontId="0" fillId="5" borderId="0" xfId="0" applyNumberFormat="1" applyFill="1" applyAlignment="1" applyProtection="1">
      <alignment horizontal="center"/>
    </xf>
    <xf numFmtId="167" fontId="0" fillId="5" borderId="0" xfId="0" applyNumberFormat="1" applyFill="1" applyProtection="1"/>
    <xf numFmtId="1" fontId="2" fillId="5" borderId="0" xfId="0" applyNumberFormat="1" applyFont="1" applyFill="1" applyProtection="1"/>
    <xf numFmtId="1" fontId="0" fillId="5" borderId="0" xfId="0" applyNumberFormat="1" applyFill="1" applyAlignment="1" applyProtection="1">
      <alignment horizontal="center"/>
    </xf>
    <xf numFmtId="0" fontId="2" fillId="5" borderId="0" xfId="0" applyFont="1" applyFill="1" applyProtection="1"/>
    <xf numFmtId="0" fontId="2" fillId="5" borderId="0" xfId="0" applyFont="1" applyFill="1" applyAlignment="1" applyProtection="1">
      <alignment vertical="center"/>
    </xf>
    <xf numFmtId="0" fontId="2" fillId="5" borderId="0" xfId="0" applyFont="1" applyFill="1" applyAlignment="1" applyProtection="1">
      <alignment vertical="center" wrapText="1"/>
    </xf>
    <xf numFmtId="167" fontId="2" fillId="5" borderId="0" xfId="0" applyNumberFormat="1" applyFont="1" applyFill="1" applyProtection="1"/>
    <xf numFmtId="2" fontId="0" fillId="5" borderId="0" xfId="0" applyNumberFormat="1" applyFill="1" applyProtection="1"/>
    <xf numFmtId="166" fontId="0" fillId="5" borderId="0" xfId="0" applyNumberFormat="1" applyFill="1" applyProtection="1"/>
    <xf numFmtId="0" fontId="2" fillId="3" borderId="0" xfId="0" applyFont="1" applyFill="1" applyProtection="1"/>
    <xf numFmtId="3" fontId="0" fillId="3" borderId="0" xfId="0" applyNumberFormat="1" applyFill="1" applyAlignment="1" applyProtection="1">
      <alignment horizontal="right"/>
    </xf>
    <xf numFmtId="3" fontId="0" fillId="3" borderId="0" xfId="0" applyNumberFormat="1" applyFill="1" applyProtection="1"/>
    <xf numFmtId="0" fontId="0" fillId="4" borderId="0" xfId="0" applyFill="1" applyAlignment="1" applyProtection="1">
      <alignment horizontal="center"/>
    </xf>
    <xf numFmtId="0" fontId="2" fillId="4" borderId="0" xfId="0" applyFont="1" applyFill="1" applyProtection="1"/>
    <xf numFmtId="0" fontId="0" fillId="4" borderId="0" xfId="0" applyFill="1" applyProtection="1"/>
    <xf numFmtId="164" fontId="0" fillId="4" borderId="0" xfId="0" applyNumberFormat="1" applyFill="1" applyAlignment="1" applyProtection="1">
      <alignment horizontal="right"/>
    </xf>
    <xf numFmtId="3" fontId="0" fillId="4" borderId="0" xfId="0" applyNumberFormat="1" applyFill="1" applyProtection="1"/>
    <xf numFmtId="164" fontId="0" fillId="7" borderId="0" xfId="0" applyNumberFormat="1" applyFill="1" applyAlignment="1" applyProtection="1">
      <alignment horizontal="right"/>
    </xf>
    <xf numFmtId="0" fontId="0" fillId="4" borderId="3" xfId="0" applyFill="1" applyBorder="1" applyAlignment="1" applyProtection="1">
      <alignment horizontal="center" wrapText="1"/>
    </xf>
    <xf numFmtId="164" fontId="0" fillId="4" borderId="0" xfId="0" applyNumberFormat="1" applyFill="1" applyBorder="1" applyAlignment="1" applyProtection="1">
      <alignment horizontal="center" wrapText="1"/>
    </xf>
    <xf numFmtId="0" fontId="0" fillId="4" borderId="4" xfId="0" applyFill="1" applyBorder="1" applyAlignment="1" applyProtection="1">
      <alignment horizontal="center"/>
    </xf>
    <xf numFmtId="164" fontId="0" fillId="4" borderId="0" xfId="0" applyNumberFormat="1" applyFill="1" applyBorder="1" applyAlignment="1" applyProtection="1">
      <alignment horizontal="right"/>
    </xf>
    <xf numFmtId="3" fontId="0" fillId="4" borderId="0" xfId="0" applyNumberFormat="1" applyFill="1" applyBorder="1" applyAlignment="1" applyProtection="1">
      <alignment horizontal="center"/>
    </xf>
    <xf numFmtId="0" fontId="0" fillId="4" borderId="2" xfId="0" applyFill="1" applyBorder="1" applyAlignment="1" applyProtection="1">
      <alignment horizontal="center"/>
    </xf>
    <xf numFmtId="0" fontId="0" fillId="7" borderId="0" xfId="0" applyFill="1" applyBorder="1" applyAlignment="1" applyProtection="1">
      <alignment horizontal="center"/>
    </xf>
    <xf numFmtId="165" fontId="0" fillId="4" borderId="0" xfId="0" applyNumberFormat="1" applyFill="1" applyBorder="1" applyAlignment="1" applyProtection="1">
      <alignment horizontal="center"/>
    </xf>
    <xf numFmtId="0" fontId="0" fillId="4" borderId="0" xfId="0" applyFill="1" applyBorder="1" applyAlignment="1" applyProtection="1">
      <alignment horizontal="center"/>
    </xf>
    <xf numFmtId="0" fontId="0" fillId="0" borderId="0" xfId="0" applyFill="1" applyProtection="1"/>
    <xf numFmtId="0" fontId="0" fillId="4" borderId="2" xfId="0" applyFill="1" applyBorder="1" applyAlignment="1" applyProtection="1">
      <alignment horizontal="center" vertical="center" wrapText="1"/>
    </xf>
    <xf numFmtId="3" fontId="0" fillId="4" borderId="2" xfId="0" applyNumberFormat="1" applyFill="1" applyBorder="1" applyAlignment="1" applyProtection="1">
      <alignment horizontal="center" vertical="center" wrapText="1"/>
    </xf>
    <xf numFmtId="166" fontId="0" fillId="4" borderId="0" xfId="0" applyNumberFormat="1" applyFill="1" applyProtection="1"/>
    <xf numFmtId="3" fontId="0" fillId="7" borderId="0" xfId="0" applyNumberFormat="1" applyFill="1" applyBorder="1" applyAlignment="1" applyProtection="1">
      <alignment horizontal="right"/>
    </xf>
    <xf numFmtId="3" fontId="0" fillId="4" borderId="0" xfId="0" applyNumberFormat="1" applyFill="1" applyBorder="1" applyProtection="1"/>
    <xf numFmtId="0" fontId="0" fillId="4" borderId="2" xfId="0" applyFill="1" applyBorder="1" applyAlignment="1" applyProtection="1">
      <alignment horizontal="center" wrapText="1"/>
    </xf>
    <xf numFmtId="3" fontId="0" fillId="4" borderId="2" xfId="0" applyNumberFormat="1" applyFill="1" applyBorder="1" applyAlignment="1" applyProtection="1">
      <alignment horizontal="center"/>
    </xf>
    <xf numFmtId="3" fontId="0" fillId="4" borderId="0" xfId="0" applyNumberFormat="1" applyFill="1" applyBorder="1" applyAlignment="1" applyProtection="1">
      <alignment vertical="top"/>
    </xf>
    <xf numFmtId="3" fontId="0" fillId="4" borderId="0" xfId="0" applyNumberFormat="1" applyFill="1" applyBorder="1" applyAlignment="1" applyProtection="1">
      <alignment vertical="top" wrapText="1"/>
    </xf>
    <xf numFmtId="0" fontId="0" fillId="7" borderId="0" xfId="0" applyFill="1" applyBorder="1" applyAlignment="1" applyProtection="1">
      <alignment horizontal="right"/>
    </xf>
    <xf numFmtId="0" fontId="0" fillId="6" borderId="0" xfId="0" applyFill="1" applyProtection="1"/>
    <xf numFmtId="3" fontId="0" fillId="6" borderId="0" xfId="0" applyNumberFormat="1" applyFill="1" applyProtection="1"/>
    <xf numFmtId="1" fontId="0" fillId="6" borderId="0" xfId="0" applyNumberFormat="1" applyFill="1" applyProtection="1"/>
    <xf numFmtId="3" fontId="0" fillId="9" borderId="2" xfId="0" applyNumberFormat="1" applyFill="1" applyBorder="1" applyAlignment="1" applyProtection="1">
      <alignment horizontal="center" vertical="center"/>
    </xf>
    <xf numFmtId="0" fontId="0" fillId="9" borderId="2" xfId="0" applyFill="1" applyBorder="1" applyAlignment="1" applyProtection="1">
      <alignment horizontal="center" vertical="center"/>
    </xf>
    <xf numFmtId="3" fontId="0" fillId="9" borderId="2" xfId="0" applyNumberFormat="1" applyFill="1" applyBorder="1" applyAlignment="1" applyProtection="1">
      <alignment horizontal="center" vertical="center" wrapText="1"/>
    </xf>
    <xf numFmtId="9" fontId="0" fillId="9" borderId="2" xfId="1" applyFont="1" applyFill="1" applyBorder="1" applyAlignment="1" applyProtection="1">
      <alignment horizontal="center" vertical="center"/>
    </xf>
    <xf numFmtId="0" fontId="0" fillId="7" borderId="0" xfId="0" applyFill="1" applyBorder="1" applyAlignment="1" applyProtection="1">
      <alignment horizontal="left"/>
    </xf>
    <xf numFmtId="3" fontId="0" fillId="4" borderId="0" xfId="0" applyNumberFormat="1" applyFill="1" applyAlignment="1" applyProtection="1"/>
    <xf numFmtId="166" fontId="0" fillId="4" borderId="0" xfId="0" applyNumberFormat="1" applyFill="1" applyBorder="1" applyAlignment="1" applyProtection="1">
      <alignment horizontal="center"/>
    </xf>
    <xf numFmtId="3" fontId="0" fillId="7" borderId="6" xfId="0" applyNumberFormat="1" applyFill="1" applyBorder="1" applyAlignment="1" applyProtection="1">
      <alignment horizontal="right"/>
    </xf>
    <xf numFmtId="0" fontId="2" fillId="7" borderId="0" xfId="0" applyFont="1" applyFill="1" applyProtection="1"/>
    <xf numFmtId="1" fontId="0" fillId="7" borderId="0" xfId="0" applyNumberFormat="1" applyFill="1" applyBorder="1" applyAlignment="1" applyProtection="1">
      <alignment horizontal="right"/>
    </xf>
    <xf numFmtId="165" fontId="0" fillId="3" borderId="0" xfId="0" applyNumberFormat="1" applyFill="1" applyProtection="1"/>
    <xf numFmtId="166" fontId="0" fillId="4" borderId="2" xfId="0" applyNumberFormat="1" applyFill="1" applyBorder="1" applyAlignment="1" applyProtection="1">
      <alignment horizontal="center"/>
    </xf>
    <xf numFmtId="3" fontId="0" fillId="11" borderId="2" xfId="0" applyNumberFormat="1" applyFill="1" applyBorder="1" applyAlignment="1" applyProtection="1">
      <alignment horizontal="center" vertical="top"/>
      <protection locked="0"/>
    </xf>
    <xf numFmtId="0" fontId="0" fillId="2" borderId="0" xfId="0" applyFill="1" applyAlignment="1" applyProtection="1">
      <alignment horizontal="center" wrapText="1"/>
    </xf>
    <xf numFmtId="0" fontId="0" fillId="2" borderId="0" xfId="0" applyFill="1" applyAlignment="1" applyProtection="1">
      <alignment horizontal="right" wrapText="1"/>
    </xf>
    <xf numFmtId="0" fontId="8" fillId="0" borderId="2" xfId="0" applyFont="1" applyBorder="1" applyAlignment="1" applyProtection="1">
      <alignment horizontal="center" vertical="center"/>
      <protection locked="0"/>
    </xf>
    <xf numFmtId="14" fontId="8" fillId="0" borderId="2" xfId="0" applyNumberFormat="1" applyFont="1" applyFill="1" applyBorder="1" applyAlignment="1" applyProtection="1">
      <alignment horizontal="center" vertical="center" wrapText="1"/>
      <protection locked="0"/>
    </xf>
    <xf numFmtId="0" fontId="0" fillId="2" borderId="0" xfId="0" applyFill="1" applyAlignment="1" applyProtection="1">
      <alignment horizontal="right" vertical="center"/>
    </xf>
    <xf numFmtId="3" fontId="0" fillId="10" borderId="3" xfId="0" applyNumberFormat="1" applyFill="1" applyBorder="1" applyAlignment="1">
      <alignment vertical="center"/>
    </xf>
    <xf numFmtId="3" fontId="0" fillId="10" borderId="10" xfId="0" applyNumberFormat="1" applyFill="1" applyBorder="1" applyAlignment="1">
      <alignment vertical="center"/>
    </xf>
    <xf numFmtId="3" fontId="0" fillId="10" borderId="4" xfId="0" applyNumberFormat="1" applyFill="1" applyBorder="1" applyAlignment="1">
      <alignment vertical="center"/>
    </xf>
    <xf numFmtId="166" fontId="0" fillId="7" borderId="6" xfId="0" applyNumberFormat="1" applyFill="1" applyBorder="1" applyAlignment="1" applyProtection="1">
      <alignment horizontal="right"/>
    </xf>
    <xf numFmtId="166" fontId="0" fillId="7" borderId="9" xfId="0" applyNumberFormat="1" applyFill="1" applyBorder="1" applyAlignment="1" applyProtection="1">
      <alignment horizontal="right"/>
    </xf>
    <xf numFmtId="167" fontId="0" fillId="7" borderId="0" xfId="0" applyNumberFormat="1" applyFill="1" applyBorder="1" applyAlignment="1" applyProtection="1">
      <alignment horizontal="right"/>
    </xf>
    <xf numFmtId="0" fontId="0" fillId="9" borderId="0" xfId="0" applyFill="1" applyAlignment="1" applyProtection="1">
      <alignment horizontal="left" wrapText="1"/>
    </xf>
    <xf numFmtId="0" fontId="0" fillId="9" borderId="0" xfId="0" applyFill="1" applyBorder="1" applyAlignment="1" applyProtection="1">
      <alignment horizontal="left" wrapText="1"/>
    </xf>
    <xf numFmtId="0" fontId="0" fillId="9" borderId="0" xfId="0" applyFill="1" applyAlignment="1" applyProtection="1">
      <alignment horizontal="center" wrapText="1"/>
    </xf>
    <xf numFmtId="0" fontId="0" fillId="9" borderId="0" xfId="0" applyFill="1" applyAlignment="1" applyProtection="1">
      <alignment horizontal="center" vertical="center" wrapText="1"/>
    </xf>
    <xf numFmtId="3" fontId="0" fillId="9" borderId="0" xfId="0" applyNumberFormat="1" applyFill="1" applyBorder="1" applyAlignment="1" applyProtection="1">
      <alignment wrapText="1"/>
    </xf>
    <xf numFmtId="1" fontId="0" fillId="9" borderId="2" xfId="0" applyNumberFormat="1" applyFill="1" applyBorder="1" applyAlignment="1" applyProtection="1">
      <alignment horizontal="center" vertical="center" wrapText="1"/>
    </xf>
    <xf numFmtId="3" fontId="0" fillId="9" borderId="0" xfId="0" applyNumberFormat="1" applyFill="1" applyBorder="1" applyAlignment="1" applyProtection="1">
      <alignment horizontal="center" vertical="center"/>
    </xf>
    <xf numFmtId="0" fontId="0" fillId="9" borderId="0" xfId="0" applyFill="1" applyBorder="1" applyAlignment="1" applyProtection="1">
      <alignment horizontal="center" wrapText="1"/>
    </xf>
    <xf numFmtId="2" fontId="0" fillId="9" borderId="0" xfId="0" applyNumberFormat="1" applyFill="1" applyBorder="1" applyAlignment="1" applyProtection="1">
      <alignment horizontal="center" vertical="center" wrapText="1"/>
    </xf>
    <xf numFmtId="3" fontId="2" fillId="9" borderId="2" xfId="0" applyNumberFormat="1" applyFont="1" applyFill="1" applyBorder="1" applyAlignment="1" applyProtection="1">
      <alignment horizontal="center" vertical="center" wrapText="1"/>
    </xf>
    <xf numFmtId="3" fontId="0" fillId="6" borderId="0" xfId="0" applyNumberFormat="1" applyFill="1" applyAlignment="1" applyProtection="1">
      <alignment horizontal="right" vertical="center" wrapText="1"/>
    </xf>
    <xf numFmtId="0" fontId="0" fillId="6" borderId="0" xfId="0" applyFill="1" applyAlignment="1" applyProtection="1">
      <alignment vertical="center"/>
    </xf>
    <xf numFmtId="0" fontId="0" fillId="11" borderId="0" xfId="0" applyFill="1"/>
    <xf numFmtId="0" fontId="1" fillId="11" borderId="0" xfId="0" applyFont="1" applyFill="1" applyBorder="1" applyAlignment="1">
      <alignment vertical="center"/>
    </xf>
    <xf numFmtId="0" fontId="9" fillId="11" borderId="0" xfId="0" applyFont="1" applyFill="1" applyBorder="1" applyAlignment="1">
      <alignment horizontal="right" vertical="center" wrapText="1"/>
    </xf>
    <xf numFmtId="0" fontId="0" fillId="11" borderId="0" xfId="0" applyFont="1" applyFill="1" applyBorder="1" applyAlignment="1"/>
    <xf numFmtId="0" fontId="0" fillId="11" borderId="0" xfId="0" applyFill="1" applyBorder="1"/>
    <xf numFmtId="0" fontId="0" fillId="11" borderId="0" xfId="0" applyFill="1" applyAlignment="1">
      <alignment wrapText="1"/>
    </xf>
    <xf numFmtId="0" fontId="2" fillId="11" borderId="0" xfId="0" applyFont="1" applyFill="1" applyBorder="1"/>
    <xf numFmtId="1" fontId="2" fillId="11" borderId="0" xfId="0" applyNumberFormat="1" applyFont="1" applyFill="1" applyBorder="1" applyAlignment="1">
      <alignment vertical="center"/>
    </xf>
    <xf numFmtId="0" fontId="2" fillId="11" borderId="0" xfId="0" applyFont="1" applyFill="1"/>
    <xf numFmtId="0" fontId="11" fillId="11" borderId="0" xfId="0" applyFont="1" applyFill="1"/>
    <xf numFmtId="0" fontId="10" fillId="11" borderId="0" xfId="0" applyFont="1" applyFill="1"/>
    <xf numFmtId="3" fontId="0" fillId="11" borderId="2" xfId="0" applyNumberFormat="1" applyFill="1" applyBorder="1"/>
    <xf numFmtId="0" fontId="0" fillId="11" borderId="0" xfId="0" applyFont="1" applyFill="1" applyBorder="1" applyAlignment="1">
      <alignment wrapText="1"/>
    </xf>
    <xf numFmtId="0" fontId="0" fillId="11" borderId="2" xfId="0" applyFill="1" applyBorder="1"/>
    <xf numFmtId="0" fontId="0" fillId="11" borderId="0" xfId="0" applyFill="1" applyBorder="1" applyAlignment="1" applyProtection="1">
      <alignment wrapText="1"/>
      <protection locked="0"/>
    </xf>
    <xf numFmtId="3" fontId="0" fillId="11" borderId="0" xfId="0" applyNumberFormat="1" applyFill="1" applyBorder="1"/>
    <xf numFmtId="0" fontId="11" fillId="11" borderId="0" xfId="0" applyFont="1" applyFill="1" applyAlignment="1">
      <alignment horizontal="center"/>
    </xf>
    <xf numFmtId="0" fontId="0" fillId="11" borderId="0" xfId="0" applyFill="1" applyAlignment="1">
      <alignment horizontal="right"/>
    </xf>
    <xf numFmtId="0" fontId="0" fillId="11" borderId="0" xfId="0" applyFill="1" applyAlignment="1">
      <alignment horizontal="left" vertical="top" wrapText="1"/>
    </xf>
    <xf numFmtId="0" fontId="0" fillId="11" borderId="1" xfId="0" applyFont="1" applyFill="1" applyBorder="1" applyAlignment="1">
      <alignment horizontal="center" wrapText="1"/>
    </xf>
    <xf numFmtId="0" fontId="0" fillId="11" borderId="2" xfId="0" applyFill="1" applyBorder="1" applyAlignment="1">
      <alignment horizontal="center" wrapText="1"/>
    </xf>
    <xf numFmtId="0" fontId="0" fillId="11" borderId="0" xfId="0" applyFill="1" applyBorder="1" applyAlignment="1">
      <alignment horizontal="right"/>
    </xf>
    <xf numFmtId="9" fontId="0" fillId="11" borderId="2" xfId="1" applyFont="1" applyFill="1" applyBorder="1" applyAlignment="1">
      <alignment horizontal="center" vertical="center"/>
    </xf>
    <xf numFmtId="3" fontId="0" fillId="11" borderId="0" xfId="0" applyNumberFormat="1" applyFill="1" applyBorder="1" applyAlignment="1">
      <alignment horizontal="center" vertical="center"/>
    </xf>
    <xf numFmtId="0" fontId="0" fillId="11" borderId="0" xfId="0" applyFill="1" applyBorder="1" applyAlignment="1">
      <alignment horizontal="center"/>
    </xf>
    <xf numFmtId="3" fontId="0" fillId="11" borderId="2" xfId="0" applyNumberFormat="1" applyFill="1" applyBorder="1" applyAlignment="1">
      <alignment horizontal="right" vertical="center"/>
    </xf>
    <xf numFmtId="9" fontId="0" fillId="11" borderId="2" xfId="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0" fontId="0" fillId="2" borderId="0" xfId="0" applyFill="1" applyAlignment="1" applyProtection="1">
      <alignment horizontal="center" wrapText="1"/>
    </xf>
    <xf numFmtId="0" fontId="0" fillId="2" borderId="0" xfId="0" applyFill="1" applyAlignment="1" applyProtection="1">
      <alignment horizontal="center"/>
    </xf>
    <xf numFmtId="0" fontId="0" fillId="9" borderId="0" xfId="0" applyFill="1" applyAlignment="1" applyProtection="1">
      <alignment horizontal="left" wrapText="1"/>
    </xf>
    <xf numFmtId="0" fontId="0" fillId="11" borderId="0" xfId="0" applyFill="1" applyBorder="1" applyAlignment="1">
      <alignment horizontal="left" vertical="top" wrapText="1"/>
    </xf>
    <xf numFmtId="0" fontId="0" fillId="0" borderId="2" xfId="0" applyBorder="1" applyAlignment="1">
      <alignment horizontal="left"/>
    </xf>
    <xf numFmtId="0" fontId="12" fillId="11" borderId="0" xfId="0" applyFont="1" applyFill="1" applyBorder="1" applyAlignment="1">
      <alignment horizontal="center" vertical="center" wrapText="1"/>
    </xf>
    <xf numFmtId="0" fontId="0" fillId="11" borderId="0" xfId="0" applyFill="1" applyAlignment="1">
      <alignment horizontal="left" vertical="top" wrapText="1"/>
    </xf>
    <xf numFmtId="0" fontId="2" fillId="8" borderId="11" xfId="0" applyFont="1" applyFill="1" applyBorder="1" applyAlignment="1">
      <alignment horizontal="center"/>
    </xf>
    <xf numFmtId="0" fontId="2" fillId="8" borderId="12" xfId="0" applyFont="1" applyFill="1" applyBorder="1" applyAlignment="1">
      <alignment horizontal="center"/>
    </xf>
    <xf numFmtId="0" fontId="2" fillId="8" borderId="13" xfId="0" applyFont="1" applyFill="1" applyBorder="1" applyAlignment="1">
      <alignment horizontal="center"/>
    </xf>
    <xf numFmtId="0" fontId="0" fillId="0" borderId="2" xfId="0" applyBorder="1" applyAlignment="1">
      <alignment horizontal="left" wrapText="1"/>
    </xf>
    <xf numFmtId="0" fontId="0" fillId="0" borderId="2" xfId="0" applyBorder="1" applyAlignment="1">
      <alignment horizontal="left" vertical="center" wrapText="1"/>
    </xf>
    <xf numFmtId="0" fontId="1" fillId="11"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9" fillId="11" borderId="2"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0" fontId="2" fillId="5" borderId="2" xfId="0" applyFont="1" applyFill="1" applyBorder="1" applyAlignment="1">
      <alignment horizontal="center"/>
    </xf>
    <xf numFmtId="1" fontId="0" fillId="10" borderId="3" xfId="0" applyNumberFormat="1" applyFill="1" applyBorder="1" applyAlignment="1">
      <alignment horizontal="center"/>
    </xf>
    <xf numFmtId="1" fontId="0" fillId="10" borderId="10" xfId="0" applyNumberFormat="1" applyFill="1" applyBorder="1" applyAlignment="1">
      <alignment horizontal="center"/>
    </xf>
    <xf numFmtId="1" fontId="0" fillId="10" borderId="4" xfId="0" applyNumberFormat="1" applyFill="1" applyBorder="1" applyAlignment="1">
      <alignment horizontal="center"/>
    </xf>
    <xf numFmtId="3" fontId="0" fillId="10" borderId="3" xfId="0" applyNumberFormat="1" applyFill="1" applyBorder="1" applyAlignment="1">
      <alignment horizontal="center"/>
    </xf>
    <xf numFmtId="3" fontId="0" fillId="10" borderId="4" xfId="0" applyNumberFormat="1" applyFill="1" applyBorder="1" applyAlignment="1">
      <alignment horizontal="center"/>
    </xf>
    <xf numFmtId="0" fontId="0" fillId="11" borderId="11" xfId="0" applyFill="1" applyBorder="1" applyAlignment="1" applyProtection="1">
      <alignment horizontal="left"/>
      <protection locked="0"/>
    </xf>
    <xf numFmtId="0" fontId="0" fillId="11" borderId="12" xfId="0" applyFill="1" applyBorder="1" applyAlignment="1" applyProtection="1">
      <alignment horizontal="left"/>
      <protection locked="0"/>
    </xf>
    <xf numFmtId="0" fontId="0" fillId="11" borderId="13" xfId="0" applyFill="1" applyBorder="1" applyAlignment="1" applyProtection="1">
      <alignment horizontal="left"/>
      <protection locked="0"/>
    </xf>
    <xf numFmtId="0" fontId="0" fillId="6" borderId="0" xfId="0" applyFill="1" applyAlignment="1" applyProtection="1">
      <alignment horizontal="left" wrapText="1"/>
    </xf>
    <xf numFmtId="3" fontId="0" fillId="7" borderId="0" xfId="0" applyNumberFormat="1" applyFill="1" applyBorder="1" applyAlignment="1" applyProtection="1">
      <alignment horizontal="left" wrapText="1"/>
    </xf>
    <xf numFmtId="3" fontId="0" fillId="4" borderId="3" xfId="0" applyNumberFormat="1" applyFill="1" applyBorder="1" applyAlignment="1" applyProtection="1">
      <alignment horizontal="center" vertical="center"/>
    </xf>
    <xf numFmtId="3" fontId="0" fillId="4" borderId="4" xfId="0" applyNumberFormat="1" applyFill="1" applyBorder="1" applyAlignment="1" applyProtection="1">
      <alignment horizontal="center" vertical="center"/>
    </xf>
    <xf numFmtId="0" fontId="0" fillId="9" borderId="0" xfId="0" applyFill="1" applyAlignment="1" applyProtection="1">
      <alignment horizontal="left" wrapText="1"/>
    </xf>
    <xf numFmtId="0" fontId="0" fillId="9" borderId="0" xfId="0" applyFill="1" applyBorder="1" applyAlignment="1" applyProtection="1">
      <alignment horizontal="left" wrapText="1"/>
    </xf>
    <xf numFmtId="0" fontId="0" fillId="9" borderId="0" xfId="0" applyFill="1" applyAlignment="1" applyProtection="1">
      <alignment horizontal="left" vertical="center" wrapText="1"/>
    </xf>
    <xf numFmtId="0" fontId="0" fillId="9" borderId="0" xfId="0" applyFill="1" applyBorder="1" applyAlignment="1" applyProtection="1">
      <alignment horizontal="left" vertical="center" wrapText="1"/>
    </xf>
    <xf numFmtId="0" fontId="0" fillId="11" borderId="11" xfId="0" applyFill="1" applyBorder="1" applyAlignment="1" applyProtection="1">
      <alignment horizontal="left" vertical="center" wrapText="1"/>
      <protection locked="0"/>
    </xf>
    <xf numFmtId="0" fontId="0" fillId="11" borderId="12" xfId="0" applyFill="1" applyBorder="1" applyAlignment="1" applyProtection="1">
      <alignment horizontal="left" vertical="center" wrapText="1"/>
      <protection locked="0"/>
    </xf>
    <xf numFmtId="3" fontId="0" fillId="4" borderId="1" xfId="0" applyNumberFormat="1" applyFill="1" applyBorder="1" applyAlignment="1" applyProtection="1">
      <alignment horizontal="center"/>
    </xf>
    <xf numFmtId="0" fontId="0" fillId="9" borderId="0" xfId="0" applyFill="1" applyAlignment="1" applyProtection="1">
      <alignment horizontal="right" vertical="center" wrapText="1"/>
    </xf>
    <xf numFmtId="0" fontId="0" fillId="0" borderId="0" xfId="0" applyAlignment="1" applyProtection="1">
      <alignment horizontal="left" vertical="top" wrapText="1"/>
      <protection locked="0"/>
    </xf>
    <xf numFmtId="3" fontId="0" fillId="4" borderId="3" xfId="0" applyNumberFormat="1" applyFill="1" applyBorder="1" applyAlignment="1" applyProtection="1">
      <alignment horizontal="center" wrapText="1"/>
    </xf>
    <xf numFmtId="3" fontId="0" fillId="4" borderId="4" xfId="0" applyNumberFormat="1" applyFill="1" applyBorder="1" applyAlignment="1" applyProtection="1">
      <alignment horizontal="center" wrapText="1"/>
    </xf>
    <xf numFmtId="0" fontId="0" fillId="0" borderId="0" xfId="0" applyAlignment="1" applyProtection="1">
      <alignment horizontal="left" wrapText="1"/>
      <protection locked="0"/>
    </xf>
    <xf numFmtId="0" fontId="0" fillId="2" borderId="0" xfId="0" applyFill="1" applyAlignment="1" applyProtection="1">
      <alignment horizontal="center" wrapText="1"/>
    </xf>
    <xf numFmtId="3" fontId="2" fillId="4" borderId="0" xfId="0" applyNumberFormat="1" applyFont="1" applyFill="1" applyAlignment="1" applyProtection="1">
      <alignment horizontal="left" vertical="top" wrapText="1"/>
    </xf>
    <xf numFmtId="3" fontId="0" fillId="9" borderId="0" xfId="0" applyNumberFormat="1" applyFill="1" applyBorder="1" applyAlignment="1" applyProtection="1">
      <alignment horizontal="left" vertical="top" wrapText="1"/>
    </xf>
    <xf numFmtId="3" fontId="0" fillId="5" borderId="6" xfId="0" applyNumberFormat="1" applyFill="1" applyBorder="1" applyAlignment="1" applyProtection="1">
      <alignment horizontal="left" vertical="top" wrapText="1"/>
    </xf>
    <xf numFmtId="3" fontId="0" fillId="5" borderId="7" xfId="0" applyNumberFormat="1" applyFill="1" applyBorder="1" applyAlignment="1" applyProtection="1">
      <alignment horizontal="left" vertical="top" wrapText="1"/>
    </xf>
    <xf numFmtId="3" fontId="0" fillId="5" borderId="8" xfId="0" applyNumberFormat="1" applyFill="1" applyBorder="1" applyAlignment="1" applyProtection="1">
      <alignment horizontal="left" vertical="top" wrapText="1"/>
    </xf>
    <xf numFmtId="0" fontId="2" fillId="4" borderId="0" xfId="0" applyFont="1" applyFill="1" applyAlignment="1" applyProtection="1">
      <alignment horizontal="left" wrapText="1"/>
    </xf>
    <xf numFmtId="0" fontId="2" fillId="4" borderId="5" xfId="0" applyFont="1" applyFill="1" applyBorder="1" applyAlignment="1" applyProtection="1">
      <alignment horizontal="left" wrapText="1"/>
    </xf>
    <xf numFmtId="0" fontId="0" fillId="9" borderId="0" xfId="0" applyFill="1" applyBorder="1" applyAlignment="1" applyProtection="1">
      <alignment horizontal="right" vertical="center" wrapText="1"/>
    </xf>
    <xf numFmtId="0" fontId="8" fillId="0" borderId="2" xfId="0" applyFont="1" applyBorder="1" applyAlignment="1" applyProtection="1">
      <alignment horizontal="center" vertical="center"/>
    </xf>
    <xf numFmtId="14" fontId="8" fillId="0" borderId="2" xfId="0" applyNumberFormat="1" applyFont="1" applyFill="1" applyBorder="1" applyAlignment="1" applyProtection="1">
      <alignment horizontal="center" vertical="center" wrapText="1"/>
    </xf>
    <xf numFmtId="0" fontId="0" fillId="11" borderId="11" xfId="0" applyFill="1" applyBorder="1" applyAlignment="1" applyProtection="1">
      <alignment horizontal="left"/>
    </xf>
    <xf numFmtId="0" fontId="0" fillId="11" borderId="12" xfId="0" applyFill="1" applyBorder="1" applyAlignment="1" applyProtection="1">
      <alignment horizontal="left"/>
    </xf>
    <xf numFmtId="0" fontId="0" fillId="11" borderId="13" xfId="0" applyFill="1" applyBorder="1" applyAlignment="1" applyProtection="1">
      <alignment horizontal="left"/>
    </xf>
    <xf numFmtId="3" fontId="0" fillId="11" borderId="2" xfId="0" applyNumberFormat="1" applyFill="1" applyBorder="1" applyProtection="1"/>
    <xf numFmtId="0" fontId="0" fillId="11" borderId="11" xfId="0" applyFill="1" applyBorder="1" applyProtection="1"/>
    <xf numFmtId="0" fontId="0" fillId="11" borderId="12" xfId="0" applyFill="1" applyBorder="1" applyProtection="1"/>
    <xf numFmtId="0" fontId="0" fillId="11" borderId="13" xfId="0" applyFill="1" applyBorder="1" applyProtection="1"/>
    <xf numFmtId="166" fontId="0" fillId="11" borderId="2" xfId="0" applyNumberFormat="1" applyFill="1" applyBorder="1" applyProtection="1"/>
    <xf numFmtId="0" fontId="0" fillId="0" borderId="2" xfId="0" applyFill="1" applyBorder="1" applyAlignment="1" applyProtection="1">
      <alignment horizontal="center"/>
    </xf>
    <xf numFmtId="0" fontId="0" fillId="11" borderId="2" xfId="0" applyFill="1" applyBorder="1" applyAlignment="1" applyProtection="1">
      <alignment horizontal="center"/>
    </xf>
    <xf numFmtId="3" fontId="0" fillId="11" borderId="2" xfId="0" applyNumberFormat="1" applyFill="1" applyBorder="1" applyAlignment="1" applyProtection="1">
      <alignment horizontal="center"/>
    </xf>
    <xf numFmtId="0" fontId="0" fillId="0" borderId="2" xfId="0" applyFill="1" applyBorder="1" applyProtection="1"/>
    <xf numFmtId="0" fontId="0" fillId="11" borderId="2" xfId="0" applyFill="1" applyBorder="1" applyProtection="1"/>
    <xf numFmtId="3" fontId="0" fillId="11" borderId="2" xfId="0" applyNumberFormat="1" applyFill="1" applyBorder="1" applyAlignment="1" applyProtection="1">
      <alignment horizontal="center" vertical="top"/>
    </xf>
    <xf numFmtId="3" fontId="0" fillId="11" borderId="2" xfId="0" applyNumberFormat="1" applyFill="1" applyBorder="1" applyAlignment="1" applyProtection="1">
      <alignment horizontal="center" vertical="center"/>
    </xf>
    <xf numFmtId="0" fontId="0" fillId="11" borderId="11" xfId="0" applyFill="1" applyBorder="1" applyAlignment="1" applyProtection="1">
      <alignment horizontal="left" vertical="center" wrapText="1"/>
    </xf>
    <xf numFmtId="0" fontId="0" fillId="11" borderId="12" xfId="0" applyFill="1" applyBorder="1" applyAlignment="1" applyProtection="1">
      <alignment horizontal="left" vertical="center" wrapText="1"/>
    </xf>
    <xf numFmtId="9" fontId="0" fillId="11" borderId="2" xfId="1" applyFont="1" applyFill="1" applyBorder="1" applyAlignment="1" applyProtection="1">
      <alignment horizontal="center" vertical="center" wrapText="1"/>
    </xf>
    <xf numFmtId="166" fontId="0" fillId="11" borderId="2" xfId="0" applyNumberFormat="1" applyFill="1" applyBorder="1" applyAlignment="1" applyProtection="1">
      <alignment horizontal="center"/>
    </xf>
    <xf numFmtId="0" fontId="0" fillId="0" borderId="0" xfId="0" applyAlignment="1" applyProtection="1">
      <alignment horizontal="left" wrapText="1"/>
    </xf>
    <xf numFmtId="0" fontId="0" fillId="0" borderId="0" xfId="0" applyAlignment="1" applyProtection="1">
      <alignment wrapText="1"/>
    </xf>
    <xf numFmtId="1" fontId="0" fillId="0" borderId="0" xfId="0" applyNumberFormat="1" applyProtection="1"/>
    <xf numFmtId="0" fontId="0" fillId="0" borderId="0" xfId="0" applyAlignment="1" applyProtection="1">
      <alignment horizontal="center" vertical="top"/>
    </xf>
    <xf numFmtId="0" fontId="0" fillId="0" borderId="0" xfId="0" applyAlignment="1" applyProtection="1">
      <alignment horizontal="left" vertical="top" wrapText="1"/>
    </xf>
    <xf numFmtId="0" fontId="0" fillId="0" borderId="0" xfId="0" applyAlignment="1" applyProtection="1">
      <alignment vertical="top" wrapText="1"/>
    </xf>
    <xf numFmtId="0" fontId="0" fillId="2" borderId="0" xfId="0" applyFill="1" applyAlignment="1" applyProtection="1">
      <alignment wrapText="1"/>
    </xf>
    <xf numFmtId="0" fontId="0" fillId="2" borderId="0" xfId="0" applyFill="1" applyAlignment="1" applyProtection="1"/>
    <xf numFmtId="0" fontId="0" fillId="2" borderId="0" xfId="0" applyFill="1" applyAlignment="1" applyProtection="1">
      <alignment horizontal="left" vertical="top" wrapText="1"/>
    </xf>
    <xf numFmtId="0" fontId="13" fillId="6" borderId="0" xfId="0" applyFont="1" applyFill="1" applyProtection="1"/>
    <xf numFmtId="0" fontId="13" fillId="6" borderId="0" xfId="0" applyFont="1" applyFill="1" applyAlignment="1" applyProtection="1">
      <alignment vertical="center"/>
    </xf>
    <xf numFmtId="3" fontId="14" fillId="6" borderId="0" xfId="0" applyNumberFormat="1" applyFont="1" applyFill="1" applyAlignment="1" applyProtection="1">
      <alignment horizontal="right" vertical="center" wrapText="1"/>
    </xf>
    <xf numFmtId="165" fontId="0" fillId="3" borderId="0" xfId="0" applyNumberFormat="1" applyFill="1" applyAlignment="1" applyProtection="1">
      <alignment horizontal="right"/>
    </xf>
    <xf numFmtId="0" fontId="15" fillId="9" borderId="0" xfId="0" applyFont="1" applyFill="1" applyAlignment="1" applyProtection="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4AE08-4A5E-4655-94E1-8471884A0D53}">
  <sheetPr>
    <pageSetUpPr fitToPage="1"/>
  </sheetPr>
  <dimension ref="A1:V82"/>
  <sheetViews>
    <sheetView zoomScaleNormal="100" workbookViewId="0">
      <selection activeCell="C2" sqref="C2:I2"/>
    </sheetView>
  </sheetViews>
  <sheetFormatPr defaultRowHeight="15" x14ac:dyDescent="0.25"/>
  <cols>
    <col min="2" max="2" width="42.85546875" customWidth="1"/>
    <col min="3" max="3" width="11.28515625" customWidth="1"/>
    <col min="9" max="9" width="17.42578125" customWidth="1"/>
  </cols>
  <sheetData>
    <row r="1" spans="1:22" ht="54.95" customHeight="1" x14ac:dyDescent="0.25">
      <c r="A1" s="150"/>
      <c r="B1" s="191" t="s">
        <v>166</v>
      </c>
      <c r="C1" s="191"/>
      <c r="D1" s="191"/>
      <c r="E1" s="191"/>
      <c r="F1" s="191"/>
      <c r="G1" s="191"/>
      <c r="H1" s="191"/>
      <c r="I1" s="191"/>
      <c r="J1" s="151"/>
      <c r="K1" s="151"/>
      <c r="L1" s="151"/>
      <c r="M1" s="151"/>
      <c r="N1" s="151"/>
      <c r="O1" s="151"/>
      <c r="P1" s="150"/>
      <c r="Q1" s="150"/>
      <c r="R1" s="150"/>
      <c r="S1" s="150"/>
      <c r="T1" s="150"/>
      <c r="U1" s="150"/>
      <c r="V1" s="150"/>
    </row>
    <row r="2" spans="1:22" ht="21" x14ac:dyDescent="0.25">
      <c r="A2" s="150"/>
      <c r="B2" s="152" t="s">
        <v>168</v>
      </c>
      <c r="C2" s="193" t="str">
        <f>'Supply and Demand Worksheet'!E2</f>
        <v>Jane Q. User</v>
      </c>
      <c r="D2" s="193"/>
      <c r="E2" s="193"/>
      <c r="F2" s="193"/>
      <c r="G2" s="193"/>
      <c r="H2" s="193"/>
      <c r="I2" s="193"/>
      <c r="J2" s="151"/>
      <c r="K2" s="151"/>
      <c r="L2" s="151"/>
      <c r="M2" s="151"/>
      <c r="N2" s="151"/>
      <c r="O2" s="151"/>
      <c r="P2" s="150"/>
      <c r="Q2" s="150"/>
      <c r="R2" s="150"/>
      <c r="S2" s="150"/>
      <c r="T2" s="150"/>
      <c r="U2" s="150"/>
      <c r="V2" s="150"/>
    </row>
    <row r="3" spans="1:22" ht="21" x14ac:dyDescent="0.25">
      <c r="A3" s="150"/>
      <c r="B3" s="152" t="s">
        <v>169</v>
      </c>
      <c r="C3" s="194">
        <f>'Supply and Demand Worksheet'!E3</f>
        <v>44197</v>
      </c>
      <c r="D3" s="194"/>
      <c r="E3" s="194"/>
      <c r="F3" s="194"/>
      <c r="G3" s="194"/>
      <c r="H3" s="194"/>
      <c r="I3" s="194"/>
      <c r="J3" s="151"/>
      <c r="K3" s="151"/>
      <c r="L3" s="151"/>
      <c r="M3" s="151"/>
      <c r="N3" s="151"/>
      <c r="O3" s="151"/>
      <c r="P3" s="150"/>
      <c r="Q3" s="150"/>
      <c r="R3" s="150"/>
      <c r="S3" s="150"/>
      <c r="T3" s="150"/>
      <c r="U3" s="150"/>
      <c r="V3" s="150"/>
    </row>
    <row r="4" spans="1:22" ht="21" x14ac:dyDescent="0.25">
      <c r="A4" s="150"/>
      <c r="B4" s="184" t="s">
        <v>200</v>
      </c>
      <c r="C4" s="184"/>
      <c r="D4" s="184"/>
      <c r="E4" s="184"/>
      <c r="F4" s="184"/>
      <c r="G4" s="184"/>
      <c r="H4" s="184"/>
      <c r="I4" s="184"/>
      <c r="J4" s="151"/>
      <c r="K4" s="151"/>
      <c r="L4" s="151"/>
      <c r="M4" s="151"/>
      <c r="N4" s="151"/>
      <c r="O4" s="151"/>
      <c r="P4" s="150"/>
      <c r="Q4" s="150"/>
      <c r="R4" s="150"/>
      <c r="S4" s="150"/>
      <c r="T4" s="150"/>
      <c r="U4" s="150"/>
      <c r="V4" s="150"/>
    </row>
    <row r="5" spans="1:22" ht="25.5" customHeight="1" x14ac:dyDescent="0.25">
      <c r="A5" s="150"/>
      <c r="B5" s="192" t="s">
        <v>167</v>
      </c>
      <c r="C5" s="192"/>
      <c r="D5" s="192"/>
      <c r="E5" s="192"/>
      <c r="F5" s="192"/>
      <c r="G5" s="192"/>
      <c r="H5" s="192"/>
      <c r="I5" s="192"/>
      <c r="J5" s="150"/>
      <c r="K5" s="150"/>
      <c r="L5" s="150"/>
      <c r="M5" s="150"/>
      <c r="N5" s="150"/>
      <c r="O5" s="150"/>
      <c r="P5" s="150"/>
      <c r="Q5" s="150"/>
      <c r="R5" s="150"/>
      <c r="S5" s="150"/>
      <c r="T5" s="150"/>
      <c r="U5" s="150"/>
      <c r="V5" s="150"/>
    </row>
    <row r="6" spans="1:22" ht="60" x14ac:dyDescent="0.25">
      <c r="A6" s="150"/>
      <c r="B6" s="9" t="s">
        <v>61</v>
      </c>
      <c r="C6" s="4" t="s">
        <v>116</v>
      </c>
      <c r="D6" s="14">
        <v>2025</v>
      </c>
      <c r="E6" s="14">
        <v>2030</v>
      </c>
      <c r="F6" s="14">
        <v>2035</v>
      </c>
      <c r="G6" s="14">
        <v>2040</v>
      </c>
      <c r="H6" s="14">
        <v>2045</v>
      </c>
      <c r="I6" s="4" t="s">
        <v>60</v>
      </c>
      <c r="J6" s="150"/>
      <c r="K6" s="150"/>
      <c r="L6" s="150"/>
      <c r="M6" s="150"/>
      <c r="N6" s="150"/>
      <c r="O6" s="150"/>
      <c r="P6" s="150"/>
      <c r="Q6" s="150"/>
      <c r="R6" s="150"/>
      <c r="S6" s="150"/>
      <c r="T6" s="150"/>
      <c r="U6" s="150"/>
      <c r="V6" s="150"/>
    </row>
    <row r="7" spans="1:22" x14ac:dyDescent="0.25">
      <c r="A7" s="150"/>
      <c r="B7" s="195" t="s">
        <v>52</v>
      </c>
      <c r="C7" s="195"/>
      <c r="D7" s="195"/>
      <c r="E7" s="195"/>
      <c r="F7" s="195"/>
      <c r="G7" s="195"/>
      <c r="H7" s="195"/>
      <c r="I7" s="195"/>
      <c r="J7" s="150"/>
      <c r="K7" s="150"/>
      <c r="L7" s="150"/>
      <c r="M7" s="150"/>
      <c r="N7" s="150"/>
      <c r="O7" s="150"/>
      <c r="P7" s="150"/>
      <c r="Q7" s="150"/>
      <c r="R7" s="150"/>
      <c r="S7" s="150"/>
      <c r="T7" s="150"/>
      <c r="U7" s="150"/>
      <c r="V7" s="150"/>
    </row>
    <row r="8" spans="1:22" x14ac:dyDescent="0.25">
      <c r="A8" s="150"/>
      <c r="B8" s="1" t="s">
        <v>51</v>
      </c>
      <c r="C8" s="3">
        <f>'Supply and Demand Worksheet'!I32</f>
        <v>65.899999999999991</v>
      </c>
      <c r="D8" s="3">
        <f>'Supply and Demand Worksheet'!J32</f>
        <v>75.599999999999994</v>
      </c>
      <c r="E8" s="3">
        <f>'Supply and Demand Worksheet'!K32</f>
        <v>76.699999999999989</v>
      </c>
      <c r="F8" s="3">
        <f>'Supply and Demand Worksheet'!L32</f>
        <v>79.7</v>
      </c>
      <c r="G8" s="3">
        <f>'Supply and Demand Worksheet'!M32</f>
        <v>83.600000000000009</v>
      </c>
      <c r="H8" s="3">
        <f>'Supply and Demand Worksheet'!N32</f>
        <v>0</v>
      </c>
      <c r="I8" s="196"/>
      <c r="J8" s="150"/>
      <c r="K8" s="150"/>
      <c r="L8" s="150"/>
      <c r="M8" s="150"/>
      <c r="N8" s="150"/>
      <c r="O8" s="150"/>
      <c r="P8" s="150"/>
      <c r="Q8" s="150"/>
      <c r="R8" s="150"/>
      <c r="S8" s="150"/>
      <c r="T8" s="150"/>
      <c r="U8" s="150"/>
      <c r="V8" s="150"/>
    </row>
    <row r="9" spans="1:22" x14ac:dyDescent="0.25">
      <c r="A9" s="150"/>
      <c r="B9" s="1" t="s">
        <v>76</v>
      </c>
      <c r="C9" s="3">
        <f>'Supply and Demand Worksheet'!I95</f>
        <v>131.80000000000001</v>
      </c>
      <c r="D9" s="3">
        <f>'Supply and Demand Worksheet'!J95</f>
        <v>163.82000000000002</v>
      </c>
      <c r="E9" s="3">
        <f>'Supply and Demand Worksheet'!K95</f>
        <v>168.06</v>
      </c>
      <c r="F9" s="3">
        <f>'Supply and Demand Worksheet'!L95</f>
        <v>172.23</v>
      </c>
      <c r="G9" s="3">
        <f>'Supply and Demand Worksheet'!M95</f>
        <v>177.23999999999998</v>
      </c>
      <c r="H9" s="3">
        <f>'Supply and Demand Worksheet'!N95</f>
        <v>0</v>
      </c>
      <c r="I9" s="197"/>
      <c r="J9" s="150"/>
      <c r="K9" s="150"/>
      <c r="L9" s="150"/>
      <c r="M9" s="150"/>
      <c r="N9" s="150"/>
      <c r="O9" s="150"/>
      <c r="P9" s="150"/>
      <c r="Q9" s="150"/>
      <c r="R9" s="150"/>
      <c r="S9" s="150"/>
      <c r="T9" s="150"/>
      <c r="U9" s="150"/>
      <c r="V9" s="150"/>
    </row>
    <row r="10" spans="1:22" x14ac:dyDescent="0.25">
      <c r="A10" s="150"/>
      <c r="B10" s="5" t="s">
        <v>53</v>
      </c>
      <c r="C10" s="6">
        <f>'Supply and Demand Worksheet'!I99</f>
        <v>197.7</v>
      </c>
      <c r="D10" s="6">
        <f>'Supply and Demand Worksheet'!J99</f>
        <v>239.42000000000002</v>
      </c>
      <c r="E10" s="6">
        <f>'Supply and Demand Worksheet'!K99</f>
        <v>244.76</v>
      </c>
      <c r="F10" s="6">
        <f>'Supply and Demand Worksheet'!L99</f>
        <v>251.93</v>
      </c>
      <c r="G10" s="6">
        <f>'Supply and Demand Worksheet'!M99</f>
        <v>260.83999999999997</v>
      </c>
      <c r="H10" s="6">
        <f>'Supply and Demand Worksheet'!N99</f>
        <v>0</v>
      </c>
      <c r="I10" s="198"/>
      <c r="J10" s="150"/>
      <c r="K10" s="150"/>
      <c r="L10" s="150"/>
      <c r="M10" s="150"/>
      <c r="N10" s="150"/>
      <c r="O10" s="150"/>
      <c r="P10" s="150"/>
      <c r="Q10" s="150"/>
      <c r="R10" s="150"/>
      <c r="S10" s="150"/>
      <c r="T10" s="150"/>
      <c r="U10" s="150"/>
      <c r="V10" s="150"/>
    </row>
    <row r="11" spans="1:22" x14ac:dyDescent="0.25">
      <c r="A11" s="150"/>
      <c r="J11" s="150"/>
      <c r="K11" s="150"/>
      <c r="L11" s="150"/>
      <c r="M11" s="150"/>
      <c r="N11" s="150"/>
      <c r="O11" s="150"/>
      <c r="P11" s="150"/>
      <c r="Q11" s="150"/>
      <c r="R11" s="150"/>
      <c r="S11" s="150"/>
      <c r="T11" s="150"/>
      <c r="U11" s="150"/>
      <c r="V11" s="150"/>
    </row>
    <row r="12" spans="1:22" x14ac:dyDescent="0.25">
      <c r="A12" s="150"/>
      <c r="B12" s="195" t="s">
        <v>194</v>
      </c>
      <c r="C12" s="195"/>
      <c r="D12" s="195"/>
      <c r="E12" s="195"/>
      <c r="F12" s="195"/>
      <c r="G12" s="195"/>
      <c r="H12" s="195"/>
      <c r="I12" s="195"/>
      <c r="J12" s="150"/>
      <c r="K12" s="150"/>
      <c r="L12" s="150"/>
      <c r="M12" s="150"/>
      <c r="N12" s="150"/>
      <c r="O12" s="150"/>
      <c r="P12" s="150"/>
      <c r="Q12" s="150"/>
      <c r="R12" s="150"/>
      <c r="S12" s="150"/>
      <c r="T12" s="150"/>
      <c r="U12" s="150"/>
      <c r="V12" s="150"/>
    </row>
    <row r="13" spans="1:22" ht="30" x14ac:dyDescent="0.25">
      <c r="A13" s="150"/>
      <c r="B13" s="2" t="s">
        <v>191</v>
      </c>
      <c r="C13" s="7">
        <f>'Supply and Demand Worksheet'!I116</f>
        <v>216</v>
      </c>
      <c r="D13" s="7">
        <f>'Supply and Demand Worksheet'!J116</f>
        <v>227</v>
      </c>
      <c r="E13" s="7">
        <f>'Supply and Demand Worksheet'!K116</f>
        <v>227</v>
      </c>
      <c r="F13" s="7">
        <f>'Supply and Demand Worksheet'!L116</f>
        <v>227</v>
      </c>
      <c r="G13" s="7">
        <f>'Supply and Demand Worksheet'!M116</f>
        <v>227</v>
      </c>
      <c r="H13" s="7">
        <f>'Supply and Demand Worksheet'!N116</f>
        <v>0</v>
      </c>
      <c r="I13" s="132"/>
      <c r="J13" s="150"/>
      <c r="K13" s="150"/>
      <c r="L13" s="150"/>
      <c r="M13" s="150"/>
      <c r="N13" s="150"/>
      <c r="O13" s="150"/>
      <c r="P13" s="150"/>
      <c r="Q13" s="150"/>
      <c r="R13" s="150"/>
      <c r="S13" s="150"/>
      <c r="T13" s="150"/>
      <c r="U13" s="150"/>
      <c r="V13" s="150"/>
    </row>
    <row r="14" spans="1:22" ht="30" x14ac:dyDescent="0.25">
      <c r="A14" s="150"/>
      <c r="B14" s="2" t="s">
        <v>192</v>
      </c>
      <c r="C14" s="7">
        <f>'Supply and Demand Worksheet'!I132</f>
        <v>0</v>
      </c>
      <c r="D14" s="7">
        <f>'Supply and Demand Worksheet'!J132</f>
        <v>0</v>
      </c>
      <c r="E14" s="7">
        <f>'Supply and Demand Worksheet'!K132</f>
        <v>0</v>
      </c>
      <c r="F14" s="7">
        <f>'Supply and Demand Worksheet'!L132</f>
        <v>0</v>
      </c>
      <c r="G14" s="7">
        <f>'Supply and Demand Worksheet'!M132</f>
        <v>0</v>
      </c>
      <c r="H14" s="7">
        <f>'Supply and Demand Worksheet'!N132</f>
        <v>0</v>
      </c>
      <c r="I14" s="133"/>
      <c r="J14" s="150"/>
      <c r="K14" s="150"/>
      <c r="L14" s="150"/>
      <c r="M14" s="150"/>
      <c r="N14" s="150"/>
      <c r="O14" s="150"/>
      <c r="P14" s="150"/>
      <c r="Q14" s="150"/>
      <c r="R14" s="150"/>
      <c r="S14" s="150"/>
      <c r="T14" s="150"/>
      <c r="U14" s="150"/>
      <c r="V14" s="150"/>
    </row>
    <row r="15" spans="1:22" ht="44.25" customHeight="1" x14ac:dyDescent="0.25">
      <c r="A15" s="150"/>
      <c r="B15" s="2" t="s">
        <v>193</v>
      </c>
      <c r="C15" s="7">
        <f>'Supply and Demand Worksheet'!I138</f>
        <v>0</v>
      </c>
      <c r="D15" s="7">
        <f>'Supply and Demand Worksheet'!J138</f>
        <v>0</v>
      </c>
      <c r="E15" s="7">
        <f>'Supply and Demand Worksheet'!K138</f>
        <v>0</v>
      </c>
      <c r="F15" s="7">
        <f>'Supply and Demand Worksheet'!L138</f>
        <v>0</v>
      </c>
      <c r="G15" s="7">
        <f>'Supply and Demand Worksheet'!M138</f>
        <v>0</v>
      </c>
      <c r="H15" s="7">
        <f>'Supply and Demand Worksheet'!N138</f>
        <v>0</v>
      </c>
      <c r="I15" s="133"/>
      <c r="J15" s="150"/>
      <c r="K15" s="150"/>
      <c r="L15" s="150"/>
      <c r="M15" s="150"/>
      <c r="N15" s="150"/>
      <c r="O15" s="150"/>
      <c r="P15" s="150"/>
      <c r="Q15" s="150"/>
      <c r="R15" s="150"/>
      <c r="S15" s="150"/>
      <c r="T15" s="150"/>
      <c r="U15" s="150"/>
      <c r="V15" s="150"/>
    </row>
    <row r="16" spans="1:22" ht="14.25" customHeight="1" x14ac:dyDescent="0.25">
      <c r="A16" s="150"/>
      <c r="B16" s="10" t="s">
        <v>55</v>
      </c>
      <c r="C16" s="6">
        <f>'Supply and Demand Worksheet'!I141</f>
        <v>216</v>
      </c>
      <c r="D16" s="6">
        <f>'Supply and Demand Worksheet'!J141</f>
        <v>227</v>
      </c>
      <c r="E16" s="6">
        <f>'Supply and Demand Worksheet'!K141</f>
        <v>227</v>
      </c>
      <c r="F16" s="6">
        <f>'Supply and Demand Worksheet'!L141</f>
        <v>227</v>
      </c>
      <c r="G16" s="6">
        <f>'Supply and Demand Worksheet'!M141</f>
        <v>227</v>
      </c>
      <c r="H16" s="6">
        <f>'Supply and Demand Worksheet'!N141</f>
        <v>0</v>
      </c>
      <c r="I16" s="134"/>
      <c r="J16" s="150"/>
      <c r="K16" s="150"/>
      <c r="L16" s="150"/>
      <c r="M16" s="150"/>
      <c r="N16" s="150"/>
      <c r="O16" s="150"/>
      <c r="P16" s="150"/>
      <c r="Q16" s="150"/>
      <c r="R16" s="150"/>
      <c r="S16" s="150"/>
      <c r="T16" s="150"/>
      <c r="U16" s="150"/>
      <c r="V16" s="150"/>
    </row>
    <row r="17" spans="1:22" x14ac:dyDescent="0.25">
      <c r="A17" s="150"/>
      <c r="B17" s="155"/>
      <c r="C17" s="150"/>
      <c r="D17" s="150"/>
      <c r="E17" s="150"/>
      <c r="F17" s="150"/>
      <c r="G17" s="150"/>
      <c r="H17" s="150"/>
      <c r="I17" s="150"/>
      <c r="J17" s="150"/>
      <c r="K17" s="150"/>
      <c r="L17" s="150"/>
      <c r="M17" s="150"/>
      <c r="N17" s="150"/>
      <c r="O17" s="150"/>
      <c r="P17" s="150"/>
      <c r="Q17" s="150"/>
      <c r="R17" s="150"/>
      <c r="S17" s="150"/>
      <c r="T17" s="150"/>
      <c r="U17" s="150"/>
      <c r="V17" s="150"/>
    </row>
    <row r="18" spans="1:22" x14ac:dyDescent="0.25">
      <c r="A18" s="150"/>
      <c r="B18" s="195" t="s">
        <v>54</v>
      </c>
      <c r="C18" s="195"/>
      <c r="D18" s="195"/>
      <c r="E18" s="195"/>
      <c r="F18" s="195"/>
      <c r="G18" s="195"/>
      <c r="H18" s="195"/>
      <c r="I18" s="195"/>
      <c r="J18" s="150"/>
      <c r="K18" s="150"/>
      <c r="L18" s="150"/>
      <c r="M18" s="150"/>
      <c r="N18" s="150"/>
      <c r="O18" s="150"/>
      <c r="P18" s="150"/>
      <c r="Q18" s="150"/>
      <c r="R18" s="150"/>
      <c r="S18" s="150"/>
      <c r="T18" s="150"/>
      <c r="U18" s="150"/>
      <c r="V18" s="150"/>
    </row>
    <row r="19" spans="1:22" ht="30" x14ac:dyDescent="0.25">
      <c r="A19" s="150"/>
      <c r="B19" s="2" t="s">
        <v>62</v>
      </c>
      <c r="C19" s="8">
        <f>'Supply and Demand Worksheet'!I165</f>
        <v>28.799999999999983</v>
      </c>
      <c r="D19" s="8">
        <f>'Supply and Demand Worksheet'!J165</f>
        <v>30.266666666666652</v>
      </c>
      <c r="E19" s="8">
        <f>'Supply and Demand Worksheet'!K165</f>
        <v>30.266666666666652</v>
      </c>
      <c r="F19" s="8">
        <f>'Supply and Demand Worksheet'!L165</f>
        <v>30.266666666666652</v>
      </c>
      <c r="G19" s="8">
        <f>'Supply and Demand Worksheet'!M165</f>
        <v>30.266666666666652</v>
      </c>
      <c r="H19" s="8" t="e">
        <f>'Supply and Demand Worksheet'!#REF!</f>
        <v>#REF!</v>
      </c>
      <c r="I19" s="199"/>
      <c r="J19" s="150"/>
      <c r="K19" s="150"/>
      <c r="L19" s="150"/>
      <c r="M19" s="150"/>
      <c r="N19" s="150"/>
      <c r="O19" s="150"/>
      <c r="P19" s="150"/>
      <c r="Q19" s="150"/>
      <c r="R19" s="150"/>
      <c r="S19" s="150"/>
      <c r="T19" s="150"/>
      <c r="U19" s="150"/>
      <c r="V19" s="150"/>
    </row>
    <row r="20" spans="1:22" ht="16.5" customHeight="1" x14ac:dyDescent="0.25">
      <c r="A20" s="150"/>
      <c r="B20" s="10" t="s">
        <v>56</v>
      </c>
      <c r="C20" s="6">
        <f>'Supply and Demand Worksheet'!I166</f>
        <v>244.79999999999998</v>
      </c>
      <c r="D20" s="6">
        <f>'Supply and Demand Worksheet'!J166</f>
        <v>257.26666666666665</v>
      </c>
      <c r="E20" s="6">
        <f>'Supply and Demand Worksheet'!K166</f>
        <v>257.26666666666665</v>
      </c>
      <c r="F20" s="6">
        <f>'Supply and Demand Worksheet'!L166</f>
        <v>257.26666666666665</v>
      </c>
      <c r="G20" s="6">
        <f>'Supply and Demand Worksheet'!M166</f>
        <v>257.26666666666665</v>
      </c>
      <c r="H20" s="6">
        <f>'Supply and Demand Worksheet'!N166</f>
        <v>0</v>
      </c>
      <c r="I20" s="200"/>
      <c r="J20" s="150"/>
      <c r="K20" s="150"/>
      <c r="L20" s="150"/>
      <c r="M20" s="150"/>
      <c r="N20" s="150"/>
      <c r="O20" s="150"/>
      <c r="P20" s="150"/>
      <c r="Q20" s="150"/>
      <c r="R20" s="150"/>
      <c r="S20" s="150"/>
      <c r="T20" s="150"/>
      <c r="U20" s="150"/>
      <c r="V20" s="150"/>
    </row>
    <row r="21" spans="1:22" x14ac:dyDescent="0.25">
      <c r="A21" s="150"/>
      <c r="B21" s="155"/>
      <c r="C21" s="150"/>
      <c r="D21" s="150"/>
      <c r="E21" s="150"/>
      <c r="F21" s="150"/>
      <c r="G21" s="150"/>
      <c r="H21" s="150"/>
      <c r="I21" s="150"/>
      <c r="J21" s="150"/>
      <c r="K21" s="150"/>
      <c r="L21" s="150"/>
      <c r="M21" s="150"/>
      <c r="N21" s="150"/>
      <c r="O21" s="150"/>
      <c r="P21" s="150"/>
      <c r="Q21" s="150"/>
      <c r="R21" s="150"/>
      <c r="S21" s="150"/>
      <c r="T21" s="150"/>
      <c r="U21" s="150"/>
      <c r="V21" s="150"/>
    </row>
    <row r="22" spans="1:22" x14ac:dyDescent="0.25">
      <c r="A22" s="150"/>
      <c r="B22" s="195" t="s">
        <v>154</v>
      </c>
      <c r="C22" s="195"/>
      <c r="D22" s="195"/>
      <c r="E22" s="195"/>
      <c r="F22" s="195"/>
      <c r="G22" s="195"/>
      <c r="H22" s="195"/>
      <c r="I22" s="195"/>
      <c r="J22" s="150"/>
      <c r="K22" s="150"/>
      <c r="L22" s="150"/>
      <c r="M22" s="150"/>
      <c r="N22" s="150"/>
      <c r="O22" s="150"/>
      <c r="P22" s="150"/>
      <c r="Q22" s="150"/>
      <c r="R22" s="150"/>
      <c r="S22" s="150"/>
      <c r="T22" s="150"/>
      <c r="U22" s="150"/>
      <c r="V22" s="150"/>
    </row>
    <row r="23" spans="1:22" x14ac:dyDescent="0.25">
      <c r="A23" s="150"/>
      <c r="B23" s="183" t="s">
        <v>149</v>
      </c>
      <c r="C23" s="183"/>
      <c r="D23" s="183"/>
      <c r="E23" s="183"/>
      <c r="F23" s="183"/>
      <c r="G23" s="183"/>
      <c r="H23" s="183"/>
      <c r="I23" s="8">
        <f>'Supply and Demand Worksheet'!P174</f>
        <v>81</v>
      </c>
      <c r="J23" s="150"/>
      <c r="K23" s="150"/>
      <c r="L23" s="150"/>
      <c r="M23" s="150"/>
      <c r="N23" s="150"/>
      <c r="O23" s="150"/>
      <c r="P23" s="150"/>
      <c r="Q23" s="150"/>
      <c r="R23" s="150"/>
      <c r="S23" s="150"/>
      <c r="T23" s="150"/>
      <c r="U23" s="150"/>
      <c r="V23" s="150"/>
    </row>
    <row r="24" spans="1:22" x14ac:dyDescent="0.25">
      <c r="A24" s="150"/>
      <c r="B24" s="183" t="s">
        <v>153</v>
      </c>
      <c r="C24" s="183"/>
      <c r="D24" s="183"/>
      <c r="E24" s="183"/>
      <c r="F24" s="183"/>
      <c r="G24" s="183"/>
      <c r="H24" s="183"/>
      <c r="I24" s="8">
        <f>'Supply and Demand Worksheet'!P168</f>
        <v>184</v>
      </c>
      <c r="J24" s="150"/>
      <c r="K24" s="150"/>
      <c r="L24" s="150"/>
      <c r="M24" s="150"/>
      <c r="N24" s="150"/>
      <c r="O24" s="150"/>
      <c r="P24" s="150"/>
      <c r="Q24" s="150"/>
      <c r="R24" s="150"/>
      <c r="S24" s="150"/>
      <c r="T24" s="150"/>
      <c r="U24" s="150"/>
      <c r="V24" s="150"/>
    </row>
    <row r="25" spans="1:22" ht="31.5" customHeight="1" x14ac:dyDescent="0.25">
      <c r="A25" s="150"/>
      <c r="B25" s="189" t="s">
        <v>146</v>
      </c>
      <c r="C25" s="189"/>
      <c r="D25" s="189"/>
      <c r="E25" s="189"/>
      <c r="F25" s="189"/>
      <c r="G25" s="189"/>
      <c r="H25" s="189"/>
      <c r="I25" s="7">
        <f>'Supply and Demand Worksheet'!P173</f>
        <v>184</v>
      </c>
      <c r="J25" s="150"/>
      <c r="K25" s="150"/>
      <c r="L25" s="150"/>
      <c r="M25" s="150"/>
      <c r="N25" s="150"/>
      <c r="O25" s="150"/>
      <c r="P25" s="150"/>
      <c r="Q25" s="150"/>
      <c r="R25" s="150"/>
      <c r="S25" s="150"/>
      <c r="T25" s="150"/>
      <c r="U25" s="150"/>
      <c r="V25" s="150"/>
    </row>
    <row r="26" spans="1:22" x14ac:dyDescent="0.25">
      <c r="A26" s="150"/>
      <c r="B26" s="190" t="s">
        <v>57</v>
      </c>
      <c r="C26" s="190"/>
      <c r="D26" s="190"/>
      <c r="E26" s="190"/>
      <c r="F26" s="190"/>
      <c r="G26" s="190"/>
      <c r="H26" s="190"/>
      <c r="I26" s="11">
        <f>'Supply and Demand Worksheet'!P178</f>
        <v>265</v>
      </c>
      <c r="J26" s="150"/>
      <c r="K26" s="150"/>
      <c r="L26" s="150"/>
      <c r="M26" s="150"/>
      <c r="N26" s="150"/>
      <c r="O26" s="150"/>
      <c r="P26" s="150"/>
      <c r="Q26" s="150"/>
      <c r="R26" s="150"/>
      <c r="S26" s="150"/>
      <c r="T26" s="150"/>
      <c r="U26" s="150"/>
      <c r="V26" s="150"/>
    </row>
    <row r="27" spans="1:22" x14ac:dyDescent="0.25">
      <c r="A27" s="150"/>
      <c r="B27" s="150"/>
      <c r="C27" s="150"/>
      <c r="D27" s="150"/>
      <c r="E27" s="150"/>
      <c r="F27" s="150"/>
      <c r="G27" s="150"/>
      <c r="H27" s="150"/>
      <c r="I27" s="150"/>
      <c r="J27" s="150"/>
      <c r="K27" s="150"/>
      <c r="L27" s="150"/>
      <c r="M27" s="150"/>
      <c r="N27" s="150"/>
      <c r="O27" s="150"/>
      <c r="P27" s="150"/>
      <c r="Q27" s="150"/>
      <c r="R27" s="150"/>
      <c r="S27" s="150"/>
      <c r="T27" s="150"/>
      <c r="U27" s="150"/>
      <c r="V27" s="150"/>
    </row>
    <row r="28" spans="1:22" x14ac:dyDescent="0.25">
      <c r="A28" s="150"/>
      <c r="B28" s="186" t="s">
        <v>58</v>
      </c>
      <c r="C28" s="187"/>
      <c r="D28" s="187"/>
      <c r="E28" s="187"/>
      <c r="F28" s="187"/>
      <c r="G28" s="187"/>
      <c r="H28" s="187"/>
      <c r="I28" s="188"/>
      <c r="J28" s="150"/>
      <c r="K28" s="150"/>
      <c r="L28" s="150"/>
      <c r="M28" s="150"/>
      <c r="N28" s="150"/>
      <c r="O28" s="150"/>
      <c r="P28" s="150"/>
      <c r="Q28" s="150"/>
      <c r="R28" s="150"/>
      <c r="S28" s="150"/>
      <c r="T28" s="150"/>
      <c r="U28" s="150"/>
      <c r="V28" s="150"/>
    </row>
    <row r="29" spans="1:22" x14ac:dyDescent="0.25">
      <c r="A29" s="150"/>
      <c r="B29" s="12" t="s">
        <v>59</v>
      </c>
      <c r="C29" s="13">
        <f>'Supply and Demand Worksheet'!I179</f>
        <v>47.099999999999994</v>
      </c>
      <c r="D29" s="13">
        <f>'Supply and Demand Worksheet'!J179</f>
        <v>17.846666666666636</v>
      </c>
      <c r="E29" s="13">
        <f>'Supply and Demand Worksheet'!K179</f>
        <v>12.506666666666661</v>
      </c>
      <c r="F29" s="13">
        <f>'Supply and Demand Worksheet'!L179</f>
        <v>5.3366666666666447</v>
      </c>
      <c r="G29" s="13">
        <f>'Supply and Demand Worksheet'!M179</f>
        <v>-3.5733333333333235</v>
      </c>
      <c r="H29" s="13">
        <f>'Supply and Demand Worksheet'!N179</f>
        <v>0</v>
      </c>
      <c r="I29" s="13">
        <f>'Supply and Demand Worksheet'!P179</f>
        <v>-7.7333333333333485</v>
      </c>
      <c r="J29" s="150"/>
      <c r="K29" s="150"/>
      <c r="L29" s="150"/>
      <c r="M29" s="150"/>
      <c r="N29" s="150"/>
      <c r="O29" s="150"/>
      <c r="P29" s="150"/>
      <c r="Q29" s="150"/>
      <c r="R29" s="150"/>
      <c r="S29" s="150"/>
      <c r="T29" s="150"/>
      <c r="U29" s="150"/>
      <c r="V29" s="150"/>
    </row>
    <row r="30" spans="1:22" x14ac:dyDescent="0.25">
      <c r="A30" s="150"/>
      <c r="B30" s="156"/>
      <c r="C30" s="157"/>
      <c r="D30" s="157"/>
      <c r="E30" s="157"/>
      <c r="F30" s="157"/>
      <c r="G30" s="157"/>
      <c r="H30" s="157"/>
      <c r="I30" s="157"/>
      <c r="J30" s="150"/>
      <c r="K30" s="150"/>
      <c r="L30" s="150"/>
      <c r="M30" s="150"/>
      <c r="N30" s="150"/>
      <c r="O30" s="150"/>
      <c r="P30" s="150"/>
      <c r="Q30" s="150"/>
      <c r="R30" s="150"/>
      <c r="S30" s="150"/>
      <c r="T30" s="150"/>
      <c r="U30" s="150"/>
      <c r="V30" s="150"/>
    </row>
    <row r="31" spans="1:22" x14ac:dyDescent="0.25">
      <c r="A31" s="150"/>
      <c r="B31" s="150"/>
      <c r="C31" s="150"/>
      <c r="D31" s="150"/>
      <c r="E31" s="150"/>
      <c r="F31" s="150"/>
      <c r="G31" s="150"/>
      <c r="H31" s="150"/>
      <c r="I31" s="150"/>
      <c r="J31" s="150"/>
      <c r="K31" s="150"/>
      <c r="L31" s="150"/>
      <c r="M31" s="150"/>
      <c r="N31" s="150"/>
      <c r="O31" s="150"/>
      <c r="P31" s="150"/>
      <c r="Q31" s="150"/>
      <c r="R31" s="150"/>
      <c r="S31" s="150"/>
      <c r="T31" s="150"/>
      <c r="U31" s="150"/>
      <c r="V31" s="150"/>
    </row>
    <row r="32" spans="1:22" x14ac:dyDescent="0.25">
      <c r="A32" s="150"/>
      <c r="B32" s="158"/>
      <c r="C32" s="150"/>
      <c r="D32" s="150"/>
      <c r="E32" s="150"/>
      <c r="F32" s="150"/>
      <c r="G32" s="150"/>
      <c r="H32" s="150"/>
      <c r="I32" s="150"/>
      <c r="J32" s="150"/>
      <c r="K32" s="150"/>
      <c r="L32" s="150"/>
      <c r="M32" s="150"/>
      <c r="N32" s="150"/>
      <c r="O32" s="150"/>
      <c r="P32" s="150"/>
      <c r="Q32" s="150"/>
      <c r="R32" s="150"/>
      <c r="S32" s="150"/>
      <c r="T32" s="150"/>
      <c r="U32" s="150"/>
      <c r="V32" s="150"/>
    </row>
    <row r="33" spans="1:22" x14ac:dyDescent="0.25">
      <c r="A33" s="150"/>
      <c r="B33" s="159" t="s">
        <v>170</v>
      </c>
      <c r="C33" s="150">
        <v>2025</v>
      </c>
      <c r="D33" s="150">
        <v>2030</v>
      </c>
      <c r="E33" s="150">
        <v>2035</v>
      </c>
      <c r="F33" s="150">
        <v>2040</v>
      </c>
      <c r="G33" s="150"/>
      <c r="H33" s="160" t="s">
        <v>175</v>
      </c>
      <c r="I33" s="150"/>
      <c r="J33" s="150"/>
      <c r="K33" s="150"/>
      <c r="L33" s="150"/>
      <c r="M33" s="150"/>
      <c r="N33" s="150"/>
      <c r="O33" s="150"/>
      <c r="P33" s="150"/>
      <c r="Q33" s="150"/>
      <c r="R33" s="150"/>
      <c r="S33" s="150"/>
      <c r="T33" s="150"/>
      <c r="U33" s="150"/>
      <c r="V33" s="150"/>
    </row>
    <row r="34" spans="1:22" x14ac:dyDescent="0.25">
      <c r="A34" s="150"/>
      <c r="B34" s="155" t="s">
        <v>171</v>
      </c>
      <c r="C34" s="161">
        <f>'Supply and Demand Worksheet'!J17</f>
        <v>0</v>
      </c>
      <c r="D34" s="161">
        <f>'Supply and Demand Worksheet'!K17</f>
        <v>0</v>
      </c>
      <c r="E34" s="161">
        <f>'Supply and Demand Worksheet'!L17</f>
        <v>0</v>
      </c>
      <c r="F34" s="161">
        <f>'Supply and Demand Worksheet'!M17</f>
        <v>0</v>
      </c>
      <c r="G34" s="150"/>
      <c r="H34" s="150" t="s">
        <v>172</v>
      </c>
      <c r="I34" s="150"/>
      <c r="J34" s="150"/>
      <c r="K34" s="150"/>
      <c r="L34" s="150"/>
      <c r="M34" s="150"/>
      <c r="N34" s="150"/>
      <c r="O34" s="150"/>
      <c r="P34" s="150"/>
      <c r="Q34" s="150"/>
      <c r="R34" s="150"/>
      <c r="S34" s="150"/>
      <c r="T34" s="150"/>
      <c r="U34" s="150"/>
      <c r="V34" s="150"/>
    </row>
    <row r="35" spans="1:22" x14ac:dyDescent="0.25">
      <c r="A35" s="150"/>
      <c r="B35" s="162" t="s">
        <v>174</v>
      </c>
      <c r="C35" s="163">
        <f>'Supply and Demand Worksheet'!J27</f>
        <v>0</v>
      </c>
      <c r="D35" s="163">
        <f>'Supply and Demand Worksheet'!K27</f>
        <v>0</v>
      </c>
      <c r="E35" s="163">
        <f>'Supply and Demand Worksheet'!L27</f>
        <v>0</v>
      </c>
      <c r="F35" s="163">
        <f>'Supply and Demand Worksheet'!M27</f>
        <v>0</v>
      </c>
      <c r="G35" s="150"/>
      <c r="H35" s="150" t="s">
        <v>173</v>
      </c>
      <c r="I35" s="150"/>
      <c r="J35" s="150"/>
      <c r="K35" s="150"/>
      <c r="L35" s="150"/>
      <c r="M35" s="150"/>
      <c r="N35" s="150"/>
      <c r="O35" s="150"/>
      <c r="P35" s="150"/>
      <c r="Q35" s="150"/>
      <c r="R35" s="150"/>
      <c r="S35" s="150"/>
      <c r="T35" s="150"/>
      <c r="U35" s="150"/>
      <c r="V35" s="150"/>
    </row>
    <row r="36" spans="1:22" ht="30" x14ac:dyDescent="0.25">
      <c r="A36" s="150"/>
      <c r="B36" s="164" t="s">
        <v>156</v>
      </c>
      <c r="C36" s="163">
        <f>'Supply and Demand Worksheet'!J31</f>
        <v>0</v>
      </c>
      <c r="D36" s="163">
        <f>'Supply and Demand Worksheet'!K31</f>
        <v>0</v>
      </c>
      <c r="E36" s="163">
        <f>'Supply and Demand Worksheet'!L31</f>
        <v>0</v>
      </c>
      <c r="F36" s="163">
        <f>'Supply and Demand Worksheet'!M31</f>
        <v>0</v>
      </c>
      <c r="G36" s="150"/>
      <c r="H36" s="150" t="s">
        <v>176</v>
      </c>
      <c r="I36" s="150"/>
      <c r="J36" s="150"/>
      <c r="K36" s="150"/>
      <c r="L36" s="150"/>
      <c r="M36" s="150"/>
      <c r="N36" s="150"/>
      <c r="O36" s="150"/>
      <c r="P36" s="150"/>
      <c r="Q36" s="150"/>
      <c r="R36" s="150"/>
      <c r="S36" s="150"/>
      <c r="T36" s="150"/>
      <c r="U36" s="150"/>
      <c r="V36" s="150"/>
    </row>
    <row r="37" spans="1:22" ht="30" x14ac:dyDescent="0.25">
      <c r="A37" s="150"/>
      <c r="B37" s="164" t="s">
        <v>157</v>
      </c>
      <c r="C37" s="161">
        <f>'Supply and Demand Worksheet'!J94</f>
        <v>0</v>
      </c>
      <c r="D37" s="161">
        <f>'Supply and Demand Worksheet'!K94</f>
        <v>0</v>
      </c>
      <c r="E37" s="161">
        <f>'Supply and Demand Worksheet'!L94</f>
        <v>0</v>
      </c>
      <c r="F37" s="161">
        <f>'Supply and Demand Worksheet'!M94</f>
        <v>0</v>
      </c>
      <c r="G37" s="150"/>
      <c r="H37" s="150" t="s">
        <v>176</v>
      </c>
      <c r="I37" s="150"/>
      <c r="J37" s="150"/>
      <c r="K37" s="150"/>
      <c r="L37" s="150"/>
      <c r="M37" s="150"/>
      <c r="N37" s="150"/>
      <c r="O37" s="150"/>
      <c r="P37" s="150"/>
      <c r="Q37" s="150"/>
      <c r="R37" s="150"/>
      <c r="S37" s="150"/>
      <c r="T37" s="150"/>
      <c r="U37" s="150"/>
      <c r="V37" s="150"/>
    </row>
    <row r="38" spans="1:22" ht="30" x14ac:dyDescent="0.25">
      <c r="A38" s="150"/>
      <c r="B38" s="162" t="s">
        <v>177</v>
      </c>
      <c r="C38" s="161">
        <f>'Supply and Demand Worksheet'!J132</f>
        <v>0</v>
      </c>
      <c r="D38" s="161">
        <f>'Supply and Demand Worksheet'!K132</f>
        <v>0</v>
      </c>
      <c r="E38" s="161">
        <f>'Supply and Demand Worksheet'!L132</f>
        <v>0</v>
      </c>
      <c r="F38" s="161">
        <f>'Supply and Demand Worksheet'!M132</f>
        <v>0</v>
      </c>
      <c r="G38" s="150"/>
      <c r="H38" s="150" t="s">
        <v>179</v>
      </c>
      <c r="I38" s="150"/>
      <c r="J38" s="150"/>
      <c r="K38" s="150"/>
      <c r="L38" s="150"/>
      <c r="M38" s="150"/>
      <c r="N38" s="150"/>
      <c r="O38" s="150"/>
      <c r="P38" s="150"/>
      <c r="Q38" s="150"/>
      <c r="R38" s="150"/>
      <c r="S38" s="150"/>
      <c r="T38" s="150"/>
      <c r="U38" s="150"/>
      <c r="V38" s="150"/>
    </row>
    <row r="39" spans="1:22" ht="30" x14ac:dyDescent="0.25">
      <c r="A39" s="150"/>
      <c r="B39" s="162" t="s">
        <v>178</v>
      </c>
      <c r="C39" s="161">
        <f>'Supply and Demand Worksheet'!J138</f>
        <v>0</v>
      </c>
      <c r="D39" s="161">
        <f>'Supply and Demand Worksheet'!K138</f>
        <v>0</v>
      </c>
      <c r="E39" s="161">
        <f>'Supply and Demand Worksheet'!L138</f>
        <v>0</v>
      </c>
      <c r="F39" s="161">
        <f>'Supply and Demand Worksheet'!M138</f>
        <v>0</v>
      </c>
      <c r="G39" s="150"/>
      <c r="H39" s="150" t="s">
        <v>180</v>
      </c>
      <c r="I39" s="150"/>
      <c r="J39" s="150"/>
      <c r="K39" s="150"/>
      <c r="L39" s="150"/>
      <c r="M39" s="150"/>
      <c r="N39" s="150"/>
      <c r="O39" s="150"/>
      <c r="P39" s="150"/>
      <c r="Q39" s="150"/>
      <c r="R39" s="150"/>
      <c r="S39" s="150"/>
      <c r="T39" s="150"/>
      <c r="U39" s="150"/>
      <c r="V39" s="150"/>
    </row>
    <row r="40" spans="1:22" x14ac:dyDescent="0.25">
      <c r="A40" s="150"/>
      <c r="B40" s="162"/>
      <c r="C40" s="165"/>
      <c r="D40" s="165"/>
      <c r="E40" s="165"/>
      <c r="F40" s="165"/>
      <c r="G40" s="150"/>
      <c r="H40" s="150"/>
      <c r="I40" s="150"/>
      <c r="J40" s="150"/>
      <c r="K40" s="150"/>
      <c r="L40" s="150"/>
      <c r="M40" s="150"/>
      <c r="N40" s="150"/>
      <c r="O40" s="150"/>
      <c r="P40" s="150"/>
      <c r="Q40" s="150"/>
      <c r="R40" s="150"/>
      <c r="S40" s="150"/>
      <c r="T40" s="150"/>
      <c r="U40" s="150"/>
      <c r="V40" s="150"/>
    </row>
    <row r="41" spans="1:22" x14ac:dyDescent="0.25">
      <c r="A41" s="150"/>
      <c r="B41" s="150"/>
      <c r="C41" s="154"/>
      <c r="D41" s="154"/>
      <c r="E41" s="154"/>
      <c r="F41" s="154"/>
      <c r="G41" s="150"/>
      <c r="H41" s="150"/>
      <c r="I41" s="150"/>
      <c r="J41" s="150"/>
      <c r="K41" s="150"/>
      <c r="L41" s="150"/>
      <c r="M41" s="150"/>
      <c r="N41" s="150"/>
      <c r="O41" s="150"/>
      <c r="P41" s="150"/>
      <c r="Q41" s="150"/>
      <c r="R41" s="150"/>
      <c r="S41" s="150"/>
      <c r="T41" s="150"/>
      <c r="U41" s="150"/>
      <c r="V41" s="150"/>
    </row>
    <row r="42" spans="1:22" x14ac:dyDescent="0.25">
      <c r="A42" s="150"/>
      <c r="B42" s="166" t="s">
        <v>181</v>
      </c>
      <c r="C42" s="154"/>
      <c r="D42" s="154"/>
      <c r="E42" s="154"/>
      <c r="F42" s="154"/>
      <c r="G42" s="150"/>
      <c r="H42" s="150"/>
      <c r="I42" s="150"/>
      <c r="J42" s="150"/>
      <c r="K42" s="150"/>
      <c r="L42" s="150"/>
      <c r="M42" s="150"/>
      <c r="N42" s="150"/>
      <c r="O42" s="150"/>
      <c r="P42" s="150"/>
      <c r="Q42" s="150"/>
      <c r="R42" s="150"/>
      <c r="S42" s="150"/>
      <c r="T42" s="150"/>
      <c r="U42" s="150"/>
      <c r="V42" s="150"/>
    </row>
    <row r="43" spans="1:22" ht="21" customHeight="1" x14ac:dyDescent="0.25">
      <c r="A43" s="150"/>
      <c r="B43" s="167" t="s">
        <v>182</v>
      </c>
      <c r="C43" s="161"/>
      <c r="D43" s="154"/>
      <c r="E43" s="185" t="s">
        <v>185</v>
      </c>
      <c r="F43" s="185"/>
      <c r="G43" s="185"/>
      <c r="H43" s="185"/>
      <c r="I43" s="185"/>
      <c r="J43" s="185"/>
      <c r="K43" s="185"/>
      <c r="L43" s="185"/>
      <c r="M43" s="185"/>
      <c r="N43" s="185"/>
      <c r="O43" s="185"/>
      <c r="P43" s="185"/>
      <c r="Q43" s="185"/>
      <c r="R43" s="185"/>
      <c r="S43" s="150"/>
      <c r="T43" s="150"/>
      <c r="U43" s="150"/>
      <c r="V43" s="150"/>
    </row>
    <row r="44" spans="1:22" ht="21" customHeight="1" x14ac:dyDescent="0.25">
      <c r="A44" s="150"/>
      <c r="B44" s="167" t="s">
        <v>183</v>
      </c>
      <c r="C44" s="161"/>
      <c r="D44" s="154"/>
      <c r="E44" s="185"/>
      <c r="F44" s="185"/>
      <c r="G44" s="185"/>
      <c r="H44" s="185"/>
      <c r="I44" s="185"/>
      <c r="J44" s="185"/>
      <c r="K44" s="185"/>
      <c r="L44" s="185"/>
      <c r="M44" s="185"/>
      <c r="N44" s="185"/>
      <c r="O44" s="185"/>
      <c r="P44" s="185"/>
      <c r="Q44" s="185"/>
      <c r="R44" s="185"/>
      <c r="S44" s="150"/>
      <c r="T44" s="150"/>
      <c r="U44" s="150"/>
      <c r="V44" s="150"/>
    </row>
    <row r="45" spans="1:22" ht="21" customHeight="1" x14ac:dyDescent="0.25">
      <c r="A45" s="150"/>
      <c r="B45" s="167" t="s">
        <v>184</v>
      </c>
      <c r="C45" s="161"/>
      <c r="D45" s="154"/>
      <c r="E45" s="185"/>
      <c r="F45" s="185"/>
      <c r="G45" s="185"/>
      <c r="H45" s="185"/>
      <c r="I45" s="185"/>
      <c r="J45" s="185"/>
      <c r="K45" s="185"/>
      <c r="L45" s="185"/>
      <c r="M45" s="185"/>
      <c r="N45" s="185"/>
      <c r="O45" s="185"/>
      <c r="P45" s="185"/>
      <c r="Q45" s="185"/>
      <c r="R45" s="185"/>
      <c r="S45" s="150"/>
      <c r="T45" s="150"/>
      <c r="U45" s="150"/>
      <c r="V45" s="150"/>
    </row>
    <row r="46" spans="1:22" ht="14.25" customHeight="1" x14ac:dyDescent="0.25">
      <c r="A46" s="150"/>
      <c r="B46" s="167"/>
      <c r="C46" s="150"/>
      <c r="D46" s="165"/>
      <c r="E46" s="154"/>
      <c r="F46" s="168"/>
      <c r="G46" s="168"/>
      <c r="H46" s="168"/>
      <c r="I46" s="168"/>
      <c r="J46" s="168"/>
      <c r="K46" s="168"/>
      <c r="L46" s="168"/>
      <c r="M46" s="168"/>
      <c r="N46" s="168"/>
      <c r="O46" s="168"/>
      <c r="P46" s="168"/>
      <c r="Q46" s="168"/>
      <c r="R46" s="168"/>
      <c r="S46" s="168"/>
      <c r="T46" s="150"/>
      <c r="U46" s="150"/>
      <c r="V46" s="150"/>
    </row>
    <row r="47" spans="1:22" x14ac:dyDescent="0.25">
      <c r="A47" s="150"/>
      <c r="B47" s="150"/>
      <c r="C47" s="150"/>
      <c r="D47" s="154"/>
      <c r="E47" s="154"/>
      <c r="F47" s="154"/>
      <c r="G47" s="154"/>
      <c r="H47" s="150"/>
      <c r="I47" s="150"/>
      <c r="J47" s="150"/>
      <c r="K47" s="150"/>
      <c r="L47" s="150"/>
      <c r="M47" s="150"/>
      <c r="N47" s="150"/>
      <c r="O47" s="150"/>
      <c r="P47" s="150"/>
      <c r="Q47" s="150"/>
      <c r="R47" s="150"/>
      <c r="S47" s="150"/>
      <c r="T47" s="150"/>
      <c r="U47" s="150"/>
      <c r="V47" s="150"/>
    </row>
    <row r="48" spans="1:22" x14ac:dyDescent="0.25">
      <c r="A48" s="150"/>
      <c r="B48" s="166" t="s">
        <v>186</v>
      </c>
      <c r="C48" s="150"/>
      <c r="D48" s="154"/>
      <c r="E48" s="154"/>
      <c r="F48" s="154"/>
      <c r="G48" s="154"/>
      <c r="H48" s="150"/>
      <c r="I48" s="150"/>
      <c r="J48" s="150"/>
      <c r="K48" s="150"/>
      <c r="L48" s="150"/>
      <c r="M48" s="150"/>
      <c r="N48" s="150"/>
      <c r="O48" s="150"/>
      <c r="P48" s="150"/>
      <c r="Q48" s="150"/>
      <c r="R48" s="150"/>
      <c r="S48" s="150"/>
      <c r="T48" s="150"/>
      <c r="U48" s="150"/>
      <c r="V48" s="150"/>
    </row>
    <row r="49" spans="1:22" ht="30" customHeight="1" x14ac:dyDescent="0.25">
      <c r="A49" s="153"/>
      <c r="B49" s="153"/>
      <c r="C49" s="169" t="s">
        <v>212</v>
      </c>
      <c r="D49" s="170" t="s">
        <v>132</v>
      </c>
      <c r="E49" s="170" t="s">
        <v>133</v>
      </c>
      <c r="F49" s="170" t="s">
        <v>134</v>
      </c>
      <c r="G49" s="170" t="s">
        <v>135</v>
      </c>
      <c r="H49" s="170" t="s">
        <v>136</v>
      </c>
      <c r="I49" s="170" t="s">
        <v>137</v>
      </c>
      <c r="J49" s="170" t="s">
        <v>138</v>
      </c>
      <c r="K49" s="170" t="s">
        <v>139</v>
      </c>
      <c r="L49" s="170" t="s">
        <v>141</v>
      </c>
      <c r="M49" s="150"/>
      <c r="N49" s="182" t="s">
        <v>213</v>
      </c>
      <c r="O49" s="182"/>
      <c r="P49" s="182"/>
      <c r="Q49" s="182"/>
      <c r="R49" s="182"/>
      <c r="S49" s="182"/>
      <c r="T49" s="182"/>
      <c r="U49" s="182"/>
      <c r="V49" s="182"/>
    </row>
    <row r="50" spans="1:22" x14ac:dyDescent="0.25">
      <c r="A50" s="154"/>
      <c r="B50" s="171" t="s">
        <v>209</v>
      </c>
      <c r="C50" s="40" t="str">
        <f>IF('Supply and Demand Worksheet'!$F$152="x","x","")</f>
        <v>x</v>
      </c>
      <c r="D50" s="172">
        <f>IF('Supply and Demand Worksheet'!$F$152="x",'Supply and Demand Worksheet'!G152,"")</f>
        <v>0</v>
      </c>
      <c r="E50" s="172">
        <f>IF('Supply and Demand Worksheet'!$F$152="x",'Supply and Demand Worksheet'!H152,"")</f>
        <v>0</v>
      </c>
      <c r="F50" s="172">
        <f>IF('Supply and Demand Worksheet'!$F$152="x",'Supply and Demand Worksheet'!I152,"")</f>
        <v>0.1</v>
      </c>
      <c r="G50" s="172">
        <f>IF('Supply and Demand Worksheet'!$F$152="x",'Supply and Demand Worksheet'!J152,"")</f>
        <v>0.1</v>
      </c>
      <c r="H50" s="172">
        <f>IF('Supply and Demand Worksheet'!$F$152="x",'Supply and Demand Worksheet'!K152,"")</f>
        <v>0.2</v>
      </c>
      <c r="I50" s="172">
        <f>IF('Supply and Demand Worksheet'!$F$152="x",'Supply and Demand Worksheet'!L152,"")</f>
        <v>0.1</v>
      </c>
      <c r="J50" s="172">
        <f>IF('Supply and Demand Worksheet'!$F$152="x",'Supply and Demand Worksheet'!M152,"")</f>
        <v>0.2</v>
      </c>
      <c r="K50" s="172">
        <f>IF('Supply and Demand Worksheet'!$F$152="x",'Supply and Demand Worksheet'!N152,"")</f>
        <v>0.2</v>
      </c>
      <c r="L50" s="172">
        <f>IF('Supply and Demand Worksheet'!$F$152="x",'Supply and Demand Worksheet'!O152,"")</f>
        <v>0.2</v>
      </c>
      <c r="M50" s="150"/>
      <c r="N50" s="182"/>
      <c r="O50" s="182"/>
      <c r="P50" s="182"/>
      <c r="Q50" s="182"/>
      <c r="R50" s="182"/>
      <c r="S50" s="182"/>
      <c r="T50" s="182"/>
      <c r="U50" s="182"/>
      <c r="V50" s="182"/>
    </row>
    <row r="51" spans="1:22" x14ac:dyDescent="0.25">
      <c r="A51" s="154"/>
      <c r="B51" s="171" t="s">
        <v>210</v>
      </c>
      <c r="C51" s="40" t="str">
        <f>IF('Supply and Demand Worksheet'!$F$153="x","x","")</f>
        <v/>
      </c>
      <c r="D51" s="172" t="str">
        <f>IF('Supply and Demand Worksheet'!$F$153="x",'Supply and Demand Worksheet'!G153,"")</f>
        <v/>
      </c>
      <c r="E51" s="172" t="str">
        <f>IF('Supply and Demand Worksheet'!$F$153="x",'Supply and Demand Worksheet'!H153,"")</f>
        <v/>
      </c>
      <c r="F51" s="172" t="str">
        <f>IF('Supply and Demand Worksheet'!$F$153="x",'Supply and Demand Worksheet'!I153,"")</f>
        <v/>
      </c>
      <c r="G51" s="172" t="str">
        <f>IF('Supply and Demand Worksheet'!$F$153="x",'Supply and Demand Worksheet'!J153,"")</f>
        <v/>
      </c>
      <c r="H51" s="172" t="str">
        <f>IF('Supply and Demand Worksheet'!$F$153="x",'Supply and Demand Worksheet'!K153,"")</f>
        <v/>
      </c>
      <c r="I51" s="172" t="str">
        <f>IF('Supply and Demand Worksheet'!$F$153="x",'Supply and Demand Worksheet'!L153,"")</f>
        <v/>
      </c>
      <c r="J51" s="172" t="str">
        <f>IF('Supply and Demand Worksheet'!$F$153="x",'Supply and Demand Worksheet'!M153,"")</f>
        <v/>
      </c>
      <c r="K51" s="172" t="str">
        <f>IF('Supply and Demand Worksheet'!$F$153="x",'Supply and Demand Worksheet'!N153,"")</f>
        <v/>
      </c>
      <c r="L51" s="172" t="str">
        <f>IF('Supply and Demand Worksheet'!$F$153="x",'Supply and Demand Worksheet'!O153,"")</f>
        <v/>
      </c>
      <c r="M51" s="150"/>
      <c r="N51" s="182"/>
      <c r="O51" s="182"/>
      <c r="P51" s="182"/>
      <c r="Q51" s="182"/>
      <c r="R51" s="182"/>
      <c r="S51" s="182"/>
      <c r="T51" s="182"/>
      <c r="U51" s="182"/>
      <c r="V51" s="182"/>
    </row>
    <row r="52" spans="1:22" x14ac:dyDescent="0.25">
      <c r="A52" s="150"/>
      <c r="B52" s="150"/>
      <c r="C52" s="150"/>
      <c r="D52" s="173"/>
      <c r="E52" s="174"/>
      <c r="F52" s="174"/>
      <c r="G52" s="174"/>
      <c r="H52" s="174"/>
      <c r="I52" s="154"/>
      <c r="J52" s="154"/>
      <c r="K52" s="154"/>
      <c r="L52" s="154"/>
      <c r="M52" s="154"/>
      <c r="N52" s="154"/>
      <c r="O52" s="154"/>
      <c r="P52" s="154"/>
      <c r="Q52" s="154"/>
      <c r="R52" s="150"/>
      <c r="S52" s="150"/>
      <c r="T52" s="150"/>
      <c r="U52" s="150"/>
      <c r="V52" s="150"/>
    </row>
    <row r="53" spans="1:22" x14ac:dyDescent="0.25">
      <c r="A53" s="150"/>
      <c r="B53" s="150"/>
      <c r="C53" s="150">
        <v>2025</v>
      </c>
      <c r="D53" s="150">
        <v>2030</v>
      </c>
      <c r="E53" s="150">
        <v>2035</v>
      </c>
      <c r="F53" s="150">
        <v>2040</v>
      </c>
      <c r="G53" s="150"/>
      <c r="H53" s="174"/>
      <c r="I53" s="154"/>
      <c r="J53" s="154"/>
      <c r="K53" s="154"/>
      <c r="L53" s="154"/>
      <c r="M53" s="154"/>
      <c r="N53" s="154"/>
      <c r="O53" s="154"/>
      <c r="P53" s="154"/>
      <c r="Q53" s="154"/>
      <c r="R53" s="150"/>
      <c r="S53" s="150"/>
      <c r="T53" s="150"/>
      <c r="U53" s="150"/>
      <c r="V53" s="150"/>
    </row>
    <row r="54" spans="1:22" x14ac:dyDescent="0.25">
      <c r="A54" s="150"/>
      <c r="B54" s="167" t="s">
        <v>211</v>
      </c>
      <c r="C54" s="175">
        <f>'Supply and Demand Worksheet'!J165</f>
        <v>30.266666666666652</v>
      </c>
      <c r="D54" s="175">
        <f>'Supply and Demand Worksheet'!K165</f>
        <v>30.266666666666652</v>
      </c>
      <c r="E54" s="175">
        <f>'Supply and Demand Worksheet'!L165</f>
        <v>30.266666666666652</v>
      </c>
      <c r="F54" s="175">
        <f>'Supply and Demand Worksheet'!M165</f>
        <v>30.266666666666652</v>
      </c>
      <c r="G54" s="174"/>
      <c r="H54" s="154" t="s">
        <v>187</v>
      </c>
      <c r="I54" s="154"/>
      <c r="J54" s="154"/>
      <c r="K54" s="154"/>
      <c r="L54" s="154"/>
      <c r="M54" s="154"/>
      <c r="N54" s="154"/>
      <c r="O54" s="154"/>
      <c r="P54" s="154"/>
      <c r="Q54" s="150"/>
      <c r="R54" s="150"/>
      <c r="S54" s="150"/>
      <c r="T54" s="150"/>
      <c r="U54" s="150"/>
      <c r="V54" s="150"/>
    </row>
    <row r="55" spans="1:22" x14ac:dyDescent="0.25">
      <c r="A55" s="150"/>
      <c r="B55" s="150"/>
      <c r="C55" s="173"/>
      <c r="D55" s="174"/>
      <c r="E55" s="174"/>
      <c r="F55" s="174"/>
      <c r="G55" s="174"/>
      <c r="H55" s="154"/>
      <c r="I55" s="154"/>
      <c r="J55" s="154"/>
      <c r="K55" s="154"/>
      <c r="L55" s="154"/>
      <c r="M55" s="154"/>
      <c r="N55" s="154"/>
      <c r="O55" s="154"/>
      <c r="P55" s="154"/>
      <c r="Q55" s="150"/>
      <c r="R55" s="150"/>
      <c r="S55" s="150"/>
      <c r="T55" s="150"/>
      <c r="U55" s="150"/>
      <c r="V55" s="150"/>
    </row>
    <row r="56" spans="1:22" x14ac:dyDescent="0.25">
      <c r="A56" s="150"/>
      <c r="B56" s="150"/>
      <c r="C56" s="173"/>
      <c r="D56" s="150"/>
      <c r="E56" s="150"/>
      <c r="F56" s="150"/>
      <c r="G56" s="150"/>
      <c r="H56" s="150"/>
      <c r="I56" s="150"/>
      <c r="J56" s="150"/>
      <c r="K56" s="150"/>
      <c r="L56" s="150"/>
      <c r="M56" s="150"/>
      <c r="N56" s="150"/>
      <c r="O56" s="150"/>
      <c r="P56" s="150"/>
      <c r="Q56" s="150"/>
      <c r="R56" s="150"/>
      <c r="S56" s="150"/>
      <c r="T56" s="150"/>
      <c r="U56" s="150"/>
      <c r="V56" s="150"/>
    </row>
    <row r="57" spans="1:22" x14ac:dyDescent="0.25">
      <c r="A57" s="150"/>
      <c r="B57" s="166" t="s">
        <v>188</v>
      </c>
      <c r="C57" s="150"/>
      <c r="D57" s="150"/>
      <c r="E57" s="150"/>
      <c r="F57" s="150"/>
      <c r="G57" s="150"/>
      <c r="H57" s="150"/>
      <c r="I57" s="150"/>
      <c r="J57" s="150"/>
      <c r="K57" s="150"/>
      <c r="L57" s="150"/>
      <c r="M57" s="150"/>
      <c r="N57" s="150"/>
      <c r="O57" s="150"/>
      <c r="P57" s="150"/>
      <c r="Q57" s="150"/>
      <c r="R57" s="150"/>
      <c r="S57" s="150"/>
      <c r="T57" s="150"/>
      <c r="U57" s="150"/>
      <c r="V57" s="150"/>
    </row>
    <row r="58" spans="1:22" x14ac:dyDescent="0.25">
      <c r="A58" s="150"/>
      <c r="B58" s="167" t="s">
        <v>189</v>
      </c>
      <c r="C58" s="161">
        <f>'Supply and Demand Worksheet'!P172</f>
        <v>0</v>
      </c>
      <c r="D58" s="150"/>
      <c r="E58" s="150"/>
      <c r="F58" s="150"/>
      <c r="G58" s="150"/>
      <c r="H58" s="150"/>
      <c r="I58" s="150"/>
      <c r="J58" s="150"/>
      <c r="K58" s="150"/>
      <c r="L58" s="150"/>
      <c r="M58" s="150"/>
      <c r="N58" s="150"/>
      <c r="O58" s="150"/>
      <c r="P58" s="150"/>
      <c r="Q58" s="150"/>
      <c r="R58" s="150"/>
      <c r="S58" s="150"/>
      <c r="T58" s="150"/>
      <c r="U58" s="150"/>
      <c r="V58" s="150"/>
    </row>
    <row r="59" spans="1:22" x14ac:dyDescent="0.25">
      <c r="A59" s="150"/>
      <c r="B59" s="167" t="s">
        <v>190</v>
      </c>
      <c r="C59" s="161">
        <f>'Supply and Demand Worksheet'!P173</f>
        <v>184</v>
      </c>
      <c r="D59" s="150"/>
      <c r="E59" s="150"/>
      <c r="F59" s="150"/>
      <c r="G59" s="150"/>
      <c r="H59" s="150"/>
      <c r="I59" s="150"/>
      <c r="J59" s="150"/>
      <c r="K59" s="150"/>
      <c r="L59" s="150"/>
      <c r="M59" s="150"/>
      <c r="N59" s="150"/>
      <c r="O59" s="150"/>
      <c r="P59" s="150"/>
      <c r="Q59" s="150"/>
      <c r="R59" s="150"/>
      <c r="S59" s="150"/>
      <c r="T59" s="150"/>
      <c r="U59" s="150"/>
      <c r="V59" s="150"/>
    </row>
    <row r="60" spans="1:22" x14ac:dyDescent="0.25">
      <c r="A60" s="150"/>
      <c r="B60" s="150"/>
      <c r="C60" s="150"/>
      <c r="D60" s="150"/>
      <c r="E60" s="150"/>
      <c r="F60" s="150"/>
      <c r="G60" s="150"/>
      <c r="H60" s="150"/>
      <c r="I60" s="150"/>
      <c r="J60" s="150"/>
      <c r="K60" s="150"/>
      <c r="L60" s="150"/>
      <c r="M60" s="150"/>
      <c r="N60" s="150"/>
      <c r="O60" s="150"/>
      <c r="P60" s="150"/>
      <c r="Q60" s="150"/>
      <c r="R60" s="150"/>
      <c r="S60" s="150"/>
      <c r="T60" s="150"/>
      <c r="U60" s="150"/>
      <c r="V60" s="150"/>
    </row>
    <row r="61" spans="1:22" x14ac:dyDescent="0.25">
      <c r="A61" s="150"/>
      <c r="B61" s="150"/>
      <c r="C61" s="150"/>
      <c r="D61" s="150"/>
      <c r="E61" s="150"/>
      <c r="F61" s="150"/>
      <c r="G61" s="150"/>
      <c r="H61" s="150"/>
      <c r="I61" s="150"/>
      <c r="J61" s="150"/>
      <c r="K61" s="150"/>
      <c r="L61" s="150"/>
      <c r="M61" s="150"/>
      <c r="N61" s="150"/>
      <c r="O61" s="150"/>
      <c r="P61" s="150"/>
      <c r="Q61" s="150"/>
      <c r="R61" s="150"/>
      <c r="S61" s="150"/>
      <c r="T61" s="150"/>
      <c r="U61" s="150"/>
      <c r="V61" s="150"/>
    </row>
    <row r="62" spans="1:22" x14ac:dyDescent="0.25">
      <c r="A62" s="150"/>
      <c r="B62" s="150"/>
      <c r="C62" s="150"/>
      <c r="D62" s="150"/>
      <c r="E62" s="150"/>
      <c r="F62" s="150"/>
      <c r="G62" s="150"/>
      <c r="H62" s="150"/>
      <c r="I62" s="150"/>
      <c r="J62" s="150"/>
      <c r="K62" s="150"/>
      <c r="L62" s="150"/>
      <c r="M62" s="150"/>
      <c r="N62" s="150"/>
      <c r="O62" s="150"/>
      <c r="P62" s="150"/>
      <c r="Q62" s="150"/>
      <c r="R62" s="150"/>
      <c r="S62" s="150"/>
      <c r="T62" s="150"/>
      <c r="U62" s="150"/>
      <c r="V62" s="150"/>
    </row>
    <row r="63" spans="1:22" x14ac:dyDescent="0.25">
      <c r="A63" s="150"/>
      <c r="B63" s="150"/>
      <c r="C63" s="150"/>
      <c r="D63" s="150"/>
      <c r="E63" s="150"/>
      <c r="F63" s="150"/>
      <c r="G63" s="150"/>
      <c r="H63" s="150"/>
      <c r="I63" s="150"/>
      <c r="J63" s="150"/>
      <c r="K63" s="150"/>
      <c r="L63" s="150"/>
      <c r="M63" s="150"/>
      <c r="N63" s="150"/>
      <c r="O63" s="150"/>
      <c r="P63" s="150"/>
      <c r="Q63" s="150"/>
      <c r="R63" s="150"/>
      <c r="S63" s="150"/>
      <c r="T63" s="150"/>
      <c r="U63" s="150"/>
      <c r="V63" s="150"/>
    </row>
    <row r="64" spans="1:22" x14ac:dyDescent="0.25">
      <c r="A64" s="150"/>
      <c r="B64" s="150"/>
      <c r="C64" s="150"/>
      <c r="D64" s="150"/>
      <c r="E64" s="150"/>
      <c r="F64" s="150"/>
      <c r="G64" s="150"/>
      <c r="H64" s="150"/>
      <c r="I64" s="150"/>
      <c r="J64" s="150"/>
      <c r="K64" s="150"/>
      <c r="L64" s="150"/>
      <c r="M64" s="150"/>
      <c r="N64" s="150"/>
      <c r="O64" s="150"/>
      <c r="P64" s="150"/>
      <c r="Q64" s="150"/>
      <c r="R64" s="150"/>
      <c r="S64" s="150"/>
      <c r="T64" s="150"/>
      <c r="U64" s="150"/>
      <c r="V64" s="150"/>
    </row>
    <row r="65" spans="1:22" x14ac:dyDescent="0.25">
      <c r="A65" s="150"/>
      <c r="B65" s="150"/>
      <c r="C65" s="150"/>
      <c r="D65" s="150"/>
      <c r="E65" s="150"/>
      <c r="F65" s="150"/>
      <c r="G65" s="150"/>
      <c r="H65" s="150"/>
      <c r="I65" s="150"/>
      <c r="J65" s="150"/>
      <c r="K65" s="150"/>
      <c r="L65" s="150"/>
      <c r="M65" s="150"/>
      <c r="N65" s="150"/>
      <c r="O65" s="150"/>
      <c r="P65" s="150"/>
      <c r="Q65" s="150"/>
      <c r="R65" s="150"/>
      <c r="S65" s="150"/>
      <c r="T65" s="150"/>
      <c r="U65" s="150"/>
      <c r="V65" s="150"/>
    </row>
    <row r="66" spans="1:22" x14ac:dyDescent="0.25">
      <c r="A66" s="150"/>
      <c r="B66" s="150"/>
      <c r="C66" s="150"/>
      <c r="D66" s="150"/>
      <c r="E66" s="150"/>
      <c r="F66" s="150"/>
      <c r="G66" s="150"/>
      <c r="H66" s="150"/>
      <c r="I66" s="150"/>
      <c r="J66" s="150"/>
      <c r="K66" s="150"/>
      <c r="L66" s="150"/>
      <c r="M66" s="150"/>
      <c r="N66" s="150"/>
      <c r="O66" s="150"/>
      <c r="P66" s="150"/>
      <c r="Q66" s="150"/>
      <c r="R66" s="150"/>
      <c r="S66" s="150"/>
      <c r="T66" s="150"/>
      <c r="U66" s="150"/>
      <c r="V66" s="150"/>
    </row>
    <row r="67" spans="1:22" x14ac:dyDescent="0.25">
      <c r="A67" s="150"/>
      <c r="B67" s="150"/>
      <c r="C67" s="150"/>
      <c r="D67" s="150"/>
      <c r="E67" s="150"/>
      <c r="F67" s="150"/>
      <c r="G67" s="150"/>
      <c r="H67" s="150"/>
      <c r="I67" s="150"/>
      <c r="J67" s="150"/>
      <c r="K67" s="150"/>
      <c r="L67" s="150"/>
      <c r="M67" s="150"/>
      <c r="N67" s="150"/>
      <c r="O67" s="150"/>
      <c r="P67" s="150"/>
      <c r="Q67" s="150"/>
      <c r="R67" s="150"/>
      <c r="S67" s="150"/>
      <c r="T67" s="150"/>
      <c r="U67" s="150"/>
      <c r="V67" s="150"/>
    </row>
    <row r="68" spans="1:22" x14ac:dyDescent="0.25">
      <c r="A68" s="150"/>
      <c r="B68" s="150"/>
      <c r="C68" s="150"/>
      <c r="D68" s="150"/>
      <c r="E68" s="150"/>
      <c r="F68" s="150"/>
      <c r="G68" s="150"/>
      <c r="H68" s="150"/>
      <c r="I68" s="150"/>
      <c r="J68" s="150"/>
      <c r="K68" s="150"/>
      <c r="L68" s="150"/>
      <c r="M68" s="150"/>
      <c r="N68" s="150"/>
      <c r="O68" s="150"/>
      <c r="P68" s="150"/>
      <c r="Q68" s="150"/>
      <c r="R68" s="150"/>
      <c r="S68" s="150"/>
      <c r="T68" s="150"/>
      <c r="U68" s="150"/>
      <c r="V68" s="150"/>
    </row>
    <row r="69" spans="1:22" x14ac:dyDescent="0.25">
      <c r="A69" s="150"/>
      <c r="B69" s="150"/>
      <c r="C69" s="150"/>
      <c r="D69" s="150"/>
      <c r="E69" s="150"/>
      <c r="F69" s="150"/>
      <c r="G69" s="150"/>
      <c r="H69" s="150"/>
      <c r="I69" s="150"/>
      <c r="J69" s="150"/>
      <c r="K69" s="150"/>
      <c r="L69" s="150"/>
      <c r="M69" s="150"/>
      <c r="N69" s="150"/>
      <c r="O69" s="150"/>
      <c r="P69" s="150"/>
      <c r="Q69" s="150"/>
      <c r="R69" s="150"/>
      <c r="S69" s="150"/>
      <c r="T69" s="150"/>
      <c r="U69" s="150"/>
      <c r="V69" s="150"/>
    </row>
    <row r="70" spans="1:22" x14ac:dyDescent="0.25">
      <c r="A70" s="150"/>
      <c r="B70" s="150"/>
      <c r="C70" s="150"/>
      <c r="D70" s="150"/>
      <c r="E70" s="150"/>
      <c r="F70" s="150"/>
      <c r="G70" s="150"/>
      <c r="H70" s="150"/>
      <c r="I70" s="150"/>
      <c r="J70" s="150"/>
      <c r="K70" s="150"/>
      <c r="L70" s="150"/>
      <c r="M70" s="150"/>
      <c r="N70" s="150"/>
      <c r="O70" s="150"/>
      <c r="P70" s="150"/>
      <c r="Q70" s="150"/>
      <c r="R70" s="150"/>
      <c r="S70" s="150"/>
      <c r="T70" s="150"/>
      <c r="U70" s="150"/>
      <c r="V70" s="150"/>
    </row>
    <row r="71" spans="1:22" x14ac:dyDescent="0.25">
      <c r="A71" s="150"/>
      <c r="B71" s="150"/>
      <c r="C71" s="150"/>
      <c r="D71" s="150"/>
      <c r="E71" s="150"/>
      <c r="F71" s="150"/>
      <c r="G71" s="150"/>
      <c r="H71" s="150"/>
      <c r="I71" s="150"/>
      <c r="J71" s="150"/>
      <c r="K71" s="150"/>
      <c r="L71" s="150"/>
      <c r="M71" s="150"/>
      <c r="N71" s="150"/>
      <c r="O71" s="150"/>
      <c r="P71" s="150"/>
      <c r="Q71" s="150"/>
      <c r="R71" s="150"/>
      <c r="S71" s="150"/>
      <c r="T71" s="150"/>
      <c r="U71" s="150"/>
      <c r="V71" s="150"/>
    </row>
    <row r="72" spans="1:22" x14ac:dyDescent="0.25">
      <c r="A72" s="150"/>
      <c r="B72" s="150"/>
      <c r="C72" s="150"/>
      <c r="D72" s="150"/>
      <c r="E72" s="150"/>
      <c r="F72" s="150"/>
      <c r="G72" s="150"/>
      <c r="H72" s="150"/>
      <c r="I72" s="150"/>
      <c r="J72" s="150"/>
      <c r="K72" s="150"/>
      <c r="L72" s="150"/>
      <c r="M72" s="150"/>
      <c r="N72" s="150"/>
      <c r="O72" s="150"/>
      <c r="P72" s="150"/>
      <c r="Q72" s="150"/>
      <c r="R72" s="150"/>
      <c r="S72" s="150"/>
      <c r="T72" s="150"/>
      <c r="U72" s="150"/>
      <c r="V72" s="150"/>
    </row>
    <row r="73" spans="1:22" x14ac:dyDescent="0.25">
      <c r="A73" s="150"/>
      <c r="B73" s="150"/>
      <c r="C73" s="150"/>
      <c r="D73" s="150"/>
      <c r="E73" s="150"/>
      <c r="F73" s="150"/>
      <c r="G73" s="150"/>
      <c r="H73" s="150"/>
      <c r="I73" s="150"/>
      <c r="J73" s="150"/>
      <c r="K73" s="150"/>
      <c r="L73" s="150"/>
      <c r="M73" s="150"/>
      <c r="N73" s="150"/>
      <c r="O73" s="150"/>
      <c r="P73" s="150"/>
      <c r="Q73" s="150"/>
      <c r="R73" s="150"/>
      <c r="S73" s="150"/>
      <c r="T73" s="150"/>
      <c r="U73" s="150"/>
      <c r="V73" s="150"/>
    </row>
    <row r="74" spans="1:22" x14ac:dyDescent="0.25">
      <c r="A74" s="150"/>
      <c r="B74" s="150"/>
      <c r="C74" s="150"/>
      <c r="D74" s="150"/>
      <c r="E74" s="150"/>
      <c r="F74" s="150"/>
      <c r="G74" s="150"/>
      <c r="H74" s="150"/>
      <c r="I74" s="150"/>
      <c r="J74" s="150"/>
      <c r="K74" s="150"/>
      <c r="L74" s="150"/>
      <c r="M74" s="150"/>
      <c r="N74" s="150"/>
      <c r="O74" s="150"/>
      <c r="P74" s="150"/>
      <c r="Q74" s="150"/>
      <c r="R74" s="150"/>
      <c r="S74" s="150"/>
      <c r="T74" s="150"/>
      <c r="U74" s="150"/>
      <c r="V74" s="150"/>
    </row>
    <row r="75" spans="1:22" x14ac:dyDescent="0.25">
      <c r="A75" s="150"/>
      <c r="B75" s="150"/>
      <c r="C75" s="150"/>
      <c r="D75" s="150"/>
      <c r="E75" s="150"/>
      <c r="F75" s="150"/>
      <c r="G75" s="150"/>
      <c r="H75" s="150"/>
      <c r="I75" s="150"/>
      <c r="J75" s="150"/>
      <c r="K75" s="150"/>
      <c r="L75" s="150"/>
      <c r="M75" s="150"/>
      <c r="N75" s="150"/>
      <c r="O75" s="150"/>
      <c r="P75" s="150"/>
      <c r="Q75" s="150"/>
      <c r="R75" s="150"/>
      <c r="S75" s="150"/>
      <c r="T75" s="150"/>
      <c r="U75" s="150"/>
      <c r="V75" s="150"/>
    </row>
    <row r="76" spans="1:22" x14ac:dyDescent="0.25">
      <c r="A76" s="150"/>
      <c r="B76" s="150"/>
      <c r="C76" s="150"/>
      <c r="D76" s="150"/>
      <c r="E76" s="150"/>
      <c r="F76" s="150"/>
      <c r="G76" s="150"/>
      <c r="H76" s="150"/>
      <c r="I76" s="150"/>
      <c r="J76" s="150"/>
      <c r="K76" s="150"/>
      <c r="L76" s="150"/>
      <c r="M76" s="150"/>
      <c r="N76" s="150"/>
      <c r="O76" s="150"/>
      <c r="P76" s="150"/>
      <c r="Q76" s="150"/>
      <c r="R76" s="150"/>
      <c r="S76" s="150"/>
      <c r="T76" s="150"/>
      <c r="U76" s="150"/>
      <c r="V76" s="150"/>
    </row>
    <row r="77" spans="1:22" x14ac:dyDescent="0.25">
      <c r="A77" s="150"/>
      <c r="B77" s="150"/>
      <c r="C77" s="150"/>
      <c r="D77" s="150"/>
      <c r="E77" s="150"/>
      <c r="F77" s="150"/>
      <c r="G77" s="150"/>
      <c r="H77" s="150"/>
      <c r="I77" s="150"/>
      <c r="J77" s="150"/>
      <c r="K77" s="150"/>
      <c r="L77" s="150"/>
      <c r="M77" s="150"/>
      <c r="N77" s="150"/>
      <c r="O77" s="150"/>
      <c r="P77" s="150"/>
      <c r="Q77" s="150"/>
      <c r="R77" s="150"/>
      <c r="S77" s="150"/>
      <c r="T77" s="150"/>
      <c r="U77" s="150"/>
      <c r="V77" s="150"/>
    </row>
    <row r="78" spans="1:22" x14ac:dyDescent="0.25">
      <c r="A78" s="150"/>
      <c r="B78" s="150"/>
      <c r="C78" s="150"/>
      <c r="D78" s="150"/>
      <c r="E78" s="150"/>
      <c r="F78" s="150"/>
      <c r="G78" s="150"/>
      <c r="H78" s="150"/>
      <c r="I78" s="150"/>
      <c r="J78" s="150"/>
      <c r="K78" s="150"/>
      <c r="L78" s="150"/>
      <c r="M78" s="150"/>
      <c r="N78" s="150"/>
      <c r="O78" s="150"/>
      <c r="P78" s="150"/>
      <c r="Q78" s="150"/>
      <c r="R78" s="150"/>
      <c r="S78" s="150"/>
      <c r="T78" s="150"/>
      <c r="U78" s="150"/>
      <c r="V78" s="150"/>
    </row>
    <row r="79" spans="1:22" x14ac:dyDescent="0.25">
      <c r="A79" s="150"/>
      <c r="B79" s="150"/>
      <c r="C79" s="150"/>
      <c r="D79" s="150"/>
      <c r="E79" s="150"/>
      <c r="F79" s="150"/>
      <c r="G79" s="150"/>
      <c r="H79" s="150"/>
      <c r="I79" s="150"/>
      <c r="J79" s="150"/>
      <c r="K79" s="150"/>
      <c r="L79" s="150"/>
      <c r="M79" s="150"/>
      <c r="N79" s="150"/>
      <c r="O79" s="150"/>
      <c r="P79" s="150"/>
      <c r="Q79" s="150"/>
      <c r="R79" s="150"/>
      <c r="S79" s="150"/>
      <c r="T79" s="150"/>
      <c r="U79" s="150"/>
      <c r="V79" s="150"/>
    </row>
    <row r="80" spans="1:22" x14ac:dyDescent="0.25">
      <c r="A80" s="150"/>
      <c r="B80" s="150"/>
      <c r="C80" s="150"/>
      <c r="D80" s="150"/>
      <c r="E80" s="150"/>
      <c r="F80" s="150"/>
      <c r="G80" s="150"/>
      <c r="H80" s="150"/>
      <c r="I80" s="150"/>
      <c r="J80" s="150"/>
      <c r="K80" s="150"/>
      <c r="L80" s="150"/>
      <c r="M80" s="150"/>
      <c r="N80" s="150"/>
      <c r="O80" s="150"/>
      <c r="P80" s="150"/>
      <c r="Q80" s="150"/>
      <c r="R80" s="150"/>
      <c r="S80" s="150"/>
      <c r="T80" s="150"/>
      <c r="U80" s="150"/>
      <c r="V80" s="150"/>
    </row>
    <row r="81" spans="1:22" x14ac:dyDescent="0.25">
      <c r="A81" s="150"/>
      <c r="B81" s="150"/>
      <c r="C81" s="150"/>
      <c r="D81" s="150"/>
      <c r="E81" s="150"/>
      <c r="F81" s="150"/>
      <c r="G81" s="150"/>
      <c r="H81" s="150"/>
      <c r="I81" s="150"/>
      <c r="J81" s="150"/>
      <c r="K81" s="150"/>
      <c r="L81" s="150"/>
      <c r="M81" s="150"/>
      <c r="N81" s="150"/>
      <c r="O81" s="150"/>
      <c r="P81" s="150"/>
      <c r="Q81" s="150"/>
      <c r="R81" s="150"/>
      <c r="S81" s="150"/>
      <c r="T81" s="150"/>
      <c r="U81" s="150"/>
      <c r="V81" s="150"/>
    </row>
    <row r="82" spans="1:22" x14ac:dyDescent="0.25">
      <c r="A82" s="150"/>
      <c r="B82" s="150"/>
      <c r="C82" s="150"/>
      <c r="D82" s="150"/>
      <c r="E82" s="150"/>
      <c r="F82" s="150"/>
      <c r="G82" s="150"/>
      <c r="H82" s="150"/>
      <c r="I82" s="150"/>
      <c r="J82" s="150"/>
      <c r="K82" s="150"/>
      <c r="L82" s="150"/>
      <c r="M82" s="150"/>
      <c r="N82" s="150"/>
      <c r="O82" s="150"/>
      <c r="P82" s="150"/>
      <c r="Q82" s="150"/>
      <c r="R82" s="150"/>
      <c r="S82" s="150"/>
      <c r="T82" s="150"/>
      <c r="U82" s="150"/>
      <c r="V82" s="150"/>
    </row>
  </sheetData>
  <sheetProtection algorithmName="SHA-512" hashValue="9q58oz9r51TYU/WFwiYKSjYpVgvEWXZl6ZARzzRxeWwDTQTBBEJRQsZb7Y0VA4CH2w4Rlupg/g3pd1rKnCsw7g==" saltValue="Mfd+iNO7rX7fvF6MMNPClg==" spinCount="100000" sheet="1" objects="1" scenarios="1"/>
  <mergeCells count="18">
    <mergeCell ref="B1:I1"/>
    <mergeCell ref="B5:I5"/>
    <mergeCell ref="C2:I2"/>
    <mergeCell ref="C3:I3"/>
    <mergeCell ref="B22:I22"/>
    <mergeCell ref="B7:I7"/>
    <mergeCell ref="B12:I12"/>
    <mergeCell ref="B18:I18"/>
    <mergeCell ref="I8:I10"/>
    <mergeCell ref="I19:I20"/>
    <mergeCell ref="N49:V51"/>
    <mergeCell ref="B23:H23"/>
    <mergeCell ref="B4:I4"/>
    <mergeCell ref="E43:R45"/>
    <mergeCell ref="B28:I28"/>
    <mergeCell ref="B25:H25"/>
    <mergeCell ref="B26:H26"/>
    <mergeCell ref="B24:H24"/>
  </mergeCells>
  <pageMargins left="0.25" right="0.25"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2D8F-E445-411C-908F-247961040DDE}">
  <sheetPr>
    <pageSetUpPr fitToPage="1"/>
  </sheetPr>
  <dimension ref="A1:Z189"/>
  <sheetViews>
    <sheetView tabSelected="1" zoomScale="130" zoomScaleNormal="130" workbookViewId="0">
      <pane xSplit="5" ySplit="3" topLeftCell="F4" activePane="bottomRight" state="frozen"/>
      <selection pane="topRight" activeCell="F1" sqref="F1"/>
      <selection pane="bottomLeft" activeCell="A5" sqref="A5"/>
      <selection pane="bottomRight" activeCell="J28" sqref="J28"/>
    </sheetView>
  </sheetViews>
  <sheetFormatPr defaultRowHeight="15" x14ac:dyDescent="0.25"/>
  <cols>
    <col min="1" max="1" width="4.5703125" style="15" customWidth="1"/>
    <col min="2" max="2" width="5.7109375" style="15" customWidth="1"/>
    <col min="3" max="3" width="7.140625" style="15" customWidth="1"/>
    <col min="4" max="4" width="9.140625" style="15"/>
    <col min="5" max="5" width="48.7109375" style="15" customWidth="1"/>
    <col min="6" max="6" width="20.5703125" style="16" customWidth="1"/>
    <col min="7" max="7" width="18.140625" style="15" customWidth="1"/>
    <col min="8" max="8" width="15.85546875" style="17" customWidth="1"/>
    <col min="9" max="9" width="13.140625" style="15" customWidth="1"/>
    <col min="10" max="14" width="9.140625" style="15"/>
    <col min="15" max="15" width="8.5703125" style="15" customWidth="1"/>
    <col min="16" max="16" width="16.140625" style="15" customWidth="1"/>
    <col min="17" max="17" width="4.85546875" style="15" customWidth="1"/>
    <col min="18" max="16384" width="9.140625" style="15"/>
  </cols>
  <sheetData>
    <row r="1" spans="1:26" ht="36.75" customHeight="1" x14ac:dyDescent="0.25">
      <c r="A1" s="256"/>
      <c r="B1" s="257"/>
      <c r="C1" s="257"/>
      <c r="D1" s="257"/>
      <c r="E1" s="220" t="s">
        <v>164</v>
      </c>
      <c r="F1" s="220"/>
      <c r="G1" s="220"/>
      <c r="H1" s="220"/>
      <c r="I1" s="220"/>
      <c r="J1" s="258" t="s">
        <v>201</v>
      </c>
      <c r="K1" s="258"/>
      <c r="L1" s="258"/>
      <c r="M1" s="258"/>
      <c r="N1" s="258"/>
      <c r="O1" s="257"/>
      <c r="P1" s="257"/>
      <c r="Q1" s="43"/>
      <c r="R1" s="43"/>
      <c r="S1" s="43"/>
      <c r="T1" s="43"/>
      <c r="U1" s="43"/>
      <c r="V1" s="43"/>
      <c r="W1" s="43"/>
      <c r="X1" s="43"/>
      <c r="Y1" s="43"/>
      <c r="Z1" s="43"/>
    </row>
    <row r="2" spans="1:26" ht="30" customHeight="1" x14ac:dyDescent="0.25">
      <c r="A2" s="48"/>
      <c r="B2" s="48"/>
      <c r="C2" s="48"/>
      <c r="D2" s="131" t="s">
        <v>162</v>
      </c>
      <c r="E2" s="129" t="s">
        <v>202</v>
      </c>
      <c r="F2" s="127"/>
      <c r="G2" s="127"/>
      <c r="H2" s="127"/>
      <c r="I2" s="127"/>
      <c r="J2" s="258"/>
      <c r="K2" s="258"/>
      <c r="L2" s="258"/>
      <c r="M2" s="258"/>
      <c r="N2" s="258"/>
      <c r="O2" s="127"/>
      <c r="P2" s="127"/>
      <c r="Q2" s="43"/>
      <c r="R2" s="43"/>
      <c r="S2" s="43"/>
      <c r="T2" s="43"/>
      <c r="U2" s="43"/>
      <c r="V2" s="43"/>
      <c r="W2" s="43"/>
      <c r="X2" s="43"/>
      <c r="Y2" s="43"/>
      <c r="Z2" s="43"/>
    </row>
    <row r="3" spans="1:26" ht="27.75" customHeight="1" x14ac:dyDescent="0.25">
      <c r="A3" s="46"/>
      <c r="B3" s="46"/>
      <c r="C3" s="46"/>
      <c r="D3" s="131" t="s">
        <v>163</v>
      </c>
      <c r="E3" s="130">
        <v>44197</v>
      </c>
      <c r="F3" s="127"/>
      <c r="G3" s="127"/>
      <c r="H3" s="127"/>
      <c r="I3" s="128" t="s">
        <v>116</v>
      </c>
      <c r="J3" s="128">
        <v>2025</v>
      </c>
      <c r="K3" s="128">
        <v>2030</v>
      </c>
      <c r="L3" s="128">
        <v>2035</v>
      </c>
      <c r="M3" s="128">
        <v>2040</v>
      </c>
      <c r="N3" s="128">
        <v>2045</v>
      </c>
      <c r="O3" s="127"/>
      <c r="P3" s="127" t="s">
        <v>165</v>
      </c>
      <c r="Q3" s="43"/>
      <c r="R3" s="43"/>
      <c r="S3" s="43"/>
      <c r="T3" s="43"/>
      <c r="U3" s="43"/>
      <c r="V3" s="43"/>
      <c r="W3" s="43"/>
      <c r="X3" s="43"/>
      <c r="Y3" s="43"/>
      <c r="Z3" s="43"/>
    </row>
    <row r="4" spans="1:26" x14ac:dyDescent="0.25">
      <c r="A4" s="45" t="s">
        <v>0</v>
      </c>
      <c r="B4" s="46"/>
      <c r="C4" s="46"/>
      <c r="D4" s="46"/>
      <c r="E4" s="46"/>
      <c r="F4" s="47"/>
      <c r="G4" s="46"/>
      <c r="H4" s="48"/>
      <c r="I4" s="46"/>
      <c r="J4" s="49"/>
      <c r="K4" s="46"/>
      <c r="L4" s="46"/>
      <c r="M4" s="46"/>
      <c r="N4" s="46"/>
      <c r="O4" s="46"/>
      <c r="P4" s="46"/>
      <c r="Q4" s="43"/>
      <c r="R4" s="43"/>
      <c r="S4" s="43"/>
      <c r="T4" s="43"/>
      <c r="U4" s="43"/>
      <c r="V4" s="43"/>
      <c r="W4" s="43"/>
      <c r="X4" s="43"/>
      <c r="Y4" s="43"/>
      <c r="Z4" s="43"/>
    </row>
    <row r="5" spans="1:26" x14ac:dyDescent="0.25">
      <c r="A5" s="46"/>
      <c r="B5" s="46" t="s">
        <v>81</v>
      </c>
      <c r="C5" s="46"/>
      <c r="D5" s="46"/>
      <c r="E5" s="46"/>
      <c r="F5" s="47"/>
      <c r="G5" s="46"/>
      <c r="H5" s="48"/>
      <c r="I5" s="49">
        <f>SUM(I6:I9)</f>
        <v>80.83</v>
      </c>
      <c r="J5" s="49">
        <f t="shared" ref="J5:N5" si="0">SUM(J6:J9)</f>
        <v>94.1</v>
      </c>
      <c r="K5" s="49">
        <f t="shared" si="0"/>
        <v>99.5</v>
      </c>
      <c r="L5" s="49">
        <f t="shared" si="0"/>
        <v>104.9</v>
      </c>
      <c r="M5" s="49">
        <f t="shared" si="0"/>
        <v>110.60000000000001</v>
      </c>
      <c r="N5" s="49">
        <f t="shared" si="0"/>
        <v>0</v>
      </c>
      <c r="O5" s="49"/>
      <c r="P5" s="49"/>
      <c r="Q5" s="43"/>
      <c r="R5" s="43"/>
      <c r="S5" s="43"/>
      <c r="T5" s="43"/>
      <c r="U5" s="43"/>
      <c r="V5" s="43"/>
      <c r="W5" s="43"/>
      <c r="X5" s="43"/>
      <c r="Y5" s="43"/>
      <c r="Z5" s="43"/>
    </row>
    <row r="6" spans="1:26" x14ac:dyDescent="0.25">
      <c r="A6" s="46"/>
      <c r="B6" s="46"/>
      <c r="C6" s="46" t="s">
        <v>79</v>
      </c>
      <c r="D6" s="46"/>
      <c r="E6" s="46"/>
      <c r="F6" s="47"/>
      <c r="G6" s="46"/>
      <c r="H6" s="48"/>
      <c r="I6" s="49">
        <v>9.5</v>
      </c>
      <c r="J6" s="49">
        <v>12.5</v>
      </c>
      <c r="K6" s="49">
        <v>14.9</v>
      </c>
      <c r="L6" s="49">
        <v>17</v>
      </c>
      <c r="M6" s="49">
        <v>18.899999999999999</v>
      </c>
      <c r="N6" s="49">
        <v>0</v>
      </c>
      <c r="O6" s="49"/>
      <c r="P6" s="49"/>
      <c r="Q6" s="43"/>
      <c r="R6" s="43"/>
      <c r="S6" s="43"/>
      <c r="T6" s="43"/>
      <c r="U6" s="43"/>
      <c r="V6" s="43"/>
      <c r="W6" s="43"/>
      <c r="X6" s="43"/>
      <c r="Y6" s="43"/>
      <c r="Z6" s="43"/>
    </row>
    <row r="7" spans="1:26" x14ac:dyDescent="0.25">
      <c r="A7" s="46"/>
      <c r="B7" s="46"/>
      <c r="C7" s="46" t="s">
        <v>80</v>
      </c>
      <c r="D7" s="46"/>
      <c r="E7" s="46"/>
      <c r="F7" s="47"/>
      <c r="G7" s="46"/>
      <c r="H7" s="48"/>
      <c r="I7" s="49">
        <v>3.4</v>
      </c>
      <c r="J7" s="49">
        <v>2.6</v>
      </c>
      <c r="K7" s="49">
        <v>2.2999999999999998</v>
      </c>
      <c r="L7" s="49">
        <v>2</v>
      </c>
      <c r="M7" s="49">
        <v>1.8</v>
      </c>
      <c r="N7" s="49">
        <v>0</v>
      </c>
      <c r="O7" s="49"/>
      <c r="P7" s="49"/>
      <c r="Q7" s="43"/>
      <c r="R7" s="43"/>
      <c r="S7" s="43"/>
      <c r="T7" s="43"/>
      <c r="U7" s="43"/>
      <c r="V7" s="43"/>
      <c r="W7" s="43"/>
      <c r="X7" s="43"/>
      <c r="Y7" s="43"/>
      <c r="Z7" s="43"/>
    </row>
    <row r="8" spans="1:26" x14ac:dyDescent="0.25">
      <c r="A8" s="46"/>
      <c r="B8" s="46"/>
      <c r="C8" s="46" t="s">
        <v>78</v>
      </c>
      <c r="D8" s="46"/>
      <c r="E8" s="46"/>
      <c r="F8" s="47"/>
      <c r="G8" s="46"/>
      <c r="H8" s="48"/>
      <c r="I8" s="49">
        <f>I11-I9</f>
        <v>65.13</v>
      </c>
      <c r="J8" s="49">
        <f>J11-J9</f>
        <v>74</v>
      </c>
      <c r="K8" s="49">
        <f t="shared" ref="K8:M8" si="1">K11-K9</f>
        <v>77.3</v>
      </c>
      <c r="L8" s="49">
        <f>L11-L9</f>
        <v>80.900000000000006</v>
      </c>
      <c r="M8" s="49">
        <f t="shared" si="1"/>
        <v>84.9</v>
      </c>
      <c r="N8" s="49">
        <v>0</v>
      </c>
      <c r="O8" s="49"/>
      <c r="P8" s="49"/>
      <c r="Q8" s="43"/>
      <c r="R8" s="43"/>
      <c r="S8" s="43"/>
      <c r="T8" s="43"/>
      <c r="U8" s="43"/>
      <c r="V8" s="43"/>
      <c r="W8" s="43"/>
      <c r="X8" s="43"/>
      <c r="Y8" s="43"/>
      <c r="Z8" s="43"/>
    </row>
    <row r="9" spans="1:26" x14ac:dyDescent="0.25">
      <c r="A9" s="46"/>
      <c r="B9" s="46"/>
      <c r="C9" s="46" t="s">
        <v>77</v>
      </c>
      <c r="D9" s="46"/>
      <c r="E9" s="46"/>
      <c r="F9" s="47"/>
      <c r="G9" s="46"/>
      <c r="H9" s="48"/>
      <c r="I9" s="49">
        <v>2.8</v>
      </c>
      <c r="J9" s="49">
        <v>5</v>
      </c>
      <c r="K9" s="49">
        <v>5</v>
      </c>
      <c r="L9" s="49">
        <v>5</v>
      </c>
      <c r="M9" s="49">
        <v>5</v>
      </c>
      <c r="N9" s="49">
        <v>0</v>
      </c>
      <c r="O9" s="49"/>
      <c r="P9" s="49"/>
      <c r="Q9" s="43"/>
      <c r="R9" s="43"/>
      <c r="S9" s="43"/>
      <c r="T9" s="43"/>
      <c r="U9" s="43"/>
      <c r="V9" s="43"/>
      <c r="W9" s="43"/>
      <c r="X9" s="43"/>
      <c r="Y9" s="43"/>
      <c r="Z9" s="43"/>
    </row>
    <row r="10" spans="1:26" x14ac:dyDescent="0.25">
      <c r="A10" s="46"/>
      <c r="B10" s="46"/>
      <c r="C10" s="46"/>
      <c r="D10" s="46"/>
      <c r="E10" s="46"/>
      <c r="F10" s="47"/>
      <c r="G10" s="46"/>
      <c r="H10" s="48"/>
      <c r="I10" s="49"/>
      <c r="J10" s="49"/>
      <c r="K10" s="49"/>
      <c r="L10" s="49"/>
      <c r="M10" s="49"/>
      <c r="N10" s="49"/>
      <c r="O10" s="49"/>
      <c r="P10" s="49"/>
      <c r="Q10" s="43"/>
      <c r="R10" s="43"/>
      <c r="S10" s="43"/>
      <c r="T10" s="43"/>
      <c r="U10" s="43"/>
      <c r="V10" s="43"/>
      <c r="W10" s="43"/>
      <c r="X10" s="43"/>
      <c r="Y10" s="43"/>
      <c r="Z10" s="43"/>
    </row>
    <row r="11" spans="1:26" x14ac:dyDescent="0.25">
      <c r="A11" s="46"/>
      <c r="B11" s="50" t="s">
        <v>83</v>
      </c>
      <c r="C11" s="50"/>
      <c r="D11" s="50"/>
      <c r="E11" s="50"/>
      <c r="F11" s="51"/>
      <c r="G11" s="50"/>
      <c r="H11" s="52"/>
      <c r="I11" s="53">
        <f>I32+I29+I18</f>
        <v>67.929999999999993</v>
      </c>
      <c r="J11" s="53">
        <v>79</v>
      </c>
      <c r="K11" s="53">
        <v>82.3</v>
      </c>
      <c r="L11" s="53">
        <v>85.9</v>
      </c>
      <c r="M11" s="53">
        <v>89.9</v>
      </c>
      <c r="N11" s="53">
        <f>N9+N8</f>
        <v>0</v>
      </c>
      <c r="O11" s="49"/>
      <c r="P11" s="49"/>
      <c r="Q11" s="43"/>
      <c r="R11" s="43"/>
      <c r="S11" s="43"/>
      <c r="T11" s="43"/>
      <c r="U11" s="43"/>
      <c r="V11" s="43"/>
      <c r="W11" s="43"/>
      <c r="X11" s="43"/>
      <c r="Y11" s="43"/>
      <c r="Z11" s="43"/>
    </row>
    <row r="12" spans="1:26" x14ac:dyDescent="0.25">
      <c r="A12" s="46"/>
      <c r="B12" s="46"/>
      <c r="C12" s="46"/>
      <c r="D12" s="46"/>
      <c r="E12" s="46"/>
      <c r="F12" s="47"/>
      <c r="G12" s="46"/>
      <c r="H12" s="48"/>
      <c r="I12" s="49"/>
      <c r="J12" s="49"/>
      <c r="K12" s="49"/>
      <c r="L12" s="49"/>
      <c r="M12" s="49"/>
      <c r="N12" s="49"/>
      <c r="O12" s="49"/>
      <c r="P12" s="49"/>
      <c r="Q12" s="43"/>
      <c r="R12" s="43"/>
      <c r="S12" s="43"/>
      <c r="T12" s="43"/>
      <c r="U12" s="43"/>
      <c r="V12" s="43"/>
      <c r="W12" s="43"/>
      <c r="X12" s="43"/>
      <c r="Y12" s="43"/>
      <c r="Z12" s="43"/>
    </row>
    <row r="13" spans="1:26" x14ac:dyDescent="0.25">
      <c r="A13" s="45" t="s">
        <v>43</v>
      </c>
      <c r="B13" s="46"/>
      <c r="C13" s="46"/>
      <c r="D13" s="46"/>
      <c r="E13" s="46"/>
      <c r="F13" s="47"/>
      <c r="G13" s="46"/>
      <c r="H13" s="48"/>
      <c r="I13" s="49"/>
      <c r="J13" s="49"/>
      <c r="K13" s="49"/>
      <c r="L13" s="49"/>
      <c r="M13" s="49"/>
      <c r="N13" s="49"/>
      <c r="O13" s="49"/>
      <c r="P13" s="49"/>
      <c r="Q13" s="43"/>
      <c r="R13" s="43"/>
      <c r="S13" s="43" t="s">
        <v>7</v>
      </c>
      <c r="T13" s="43"/>
      <c r="U13" s="43"/>
      <c r="V13" s="43"/>
      <c r="W13" s="43"/>
      <c r="X13" s="43"/>
      <c r="Y13" s="43"/>
      <c r="Z13" s="43"/>
    </row>
    <row r="14" spans="1:26" x14ac:dyDescent="0.25">
      <c r="A14" s="46"/>
      <c r="B14" s="46" t="s">
        <v>44</v>
      </c>
      <c r="C14" s="46"/>
      <c r="D14" s="46"/>
      <c r="E14" s="46"/>
      <c r="F14" s="47"/>
      <c r="G14" s="46"/>
      <c r="H14" s="48"/>
      <c r="I14" s="49">
        <v>0.2</v>
      </c>
      <c r="J14" s="49">
        <v>2</v>
      </c>
      <c r="K14" s="49">
        <v>4</v>
      </c>
      <c r="L14" s="49">
        <v>4</v>
      </c>
      <c r="M14" s="49">
        <v>4</v>
      </c>
      <c r="N14" s="49">
        <v>0</v>
      </c>
      <c r="O14" s="49"/>
      <c r="P14" s="49"/>
      <c r="Q14" s="43"/>
      <c r="R14" s="43"/>
      <c r="S14" s="43"/>
      <c r="T14" s="43"/>
      <c r="U14" s="43"/>
      <c r="V14" s="43"/>
      <c r="W14" s="43"/>
      <c r="X14" s="43"/>
      <c r="Y14" s="43"/>
      <c r="Z14" s="43"/>
    </row>
    <row r="15" spans="1:26" x14ac:dyDescent="0.25">
      <c r="A15" s="46"/>
      <c r="B15" s="46" t="s">
        <v>45</v>
      </c>
      <c r="C15" s="46"/>
      <c r="D15" s="46"/>
      <c r="E15" s="46"/>
      <c r="F15" s="47"/>
      <c r="G15" s="46"/>
      <c r="H15" s="48"/>
      <c r="I15" s="54">
        <v>1.5</v>
      </c>
      <c r="J15" s="54">
        <v>0.3</v>
      </c>
      <c r="K15" s="54">
        <v>0.3</v>
      </c>
      <c r="L15" s="54">
        <v>0.3</v>
      </c>
      <c r="M15" s="54">
        <v>0.3</v>
      </c>
      <c r="N15" s="54">
        <v>0</v>
      </c>
      <c r="O15" s="49"/>
      <c r="P15" s="54"/>
      <c r="Q15" s="43"/>
      <c r="R15" s="43"/>
      <c r="S15" s="43"/>
      <c r="T15" s="43"/>
      <c r="U15" s="43"/>
      <c r="V15" s="43"/>
      <c r="W15" s="43"/>
      <c r="X15" s="43"/>
      <c r="Y15" s="43"/>
      <c r="Z15" s="43"/>
    </row>
    <row r="16" spans="1:26" x14ac:dyDescent="0.25">
      <c r="A16" s="46"/>
      <c r="B16" s="46" t="s">
        <v>18</v>
      </c>
      <c r="C16" s="46"/>
      <c r="D16" s="46"/>
      <c r="E16" s="46"/>
      <c r="F16" s="47"/>
      <c r="G16" s="46"/>
      <c r="H16" s="48"/>
      <c r="I16" s="54">
        <v>0.25</v>
      </c>
      <c r="J16" s="54">
        <v>0.4</v>
      </c>
      <c r="K16" s="54">
        <v>0.4</v>
      </c>
      <c r="L16" s="54">
        <v>0.4</v>
      </c>
      <c r="M16" s="54">
        <v>0.4</v>
      </c>
      <c r="N16" s="54">
        <v>0</v>
      </c>
      <c r="O16" s="49"/>
      <c r="P16" s="54"/>
      <c r="Q16" s="43"/>
      <c r="R16" s="43"/>
      <c r="S16" s="43"/>
      <c r="T16" s="43"/>
      <c r="U16" s="43"/>
      <c r="V16" s="43"/>
      <c r="W16" s="43"/>
      <c r="X16" s="43"/>
      <c r="Y16" s="43"/>
      <c r="Z16" s="43"/>
    </row>
    <row r="17" spans="1:26" x14ac:dyDescent="0.25">
      <c r="A17" s="46"/>
      <c r="B17" s="201" t="s">
        <v>147</v>
      </c>
      <c r="C17" s="202"/>
      <c r="D17" s="202"/>
      <c r="E17" s="203"/>
      <c r="F17" s="47"/>
      <c r="G17" s="46"/>
      <c r="H17" s="48"/>
      <c r="I17" s="46"/>
      <c r="J17" s="29"/>
      <c r="K17" s="29"/>
      <c r="L17" s="29"/>
      <c r="M17" s="29"/>
      <c r="N17" s="49"/>
      <c r="O17" s="49"/>
      <c r="P17" s="49"/>
      <c r="Q17" s="43"/>
      <c r="R17" s="43"/>
      <c r="S17" s="43"/>
      <c r="T17" s="43"/>
      <c r="U17" s="43"/>
      <c r="V17" s="43"/>
      <c r="W17" s="43"/>
      <c r="X17" s="43"/>
      <c r="Y17" s="43"/>
      <c r="Z17" s="43"/>
    </row>
    <row r="18" spans="1:26" x14ac:dyDescent="0.25">
      <c r="A18" s="46"/>
      <c r="B18" s="50" t="s">
        <v>17</v>
      </c>
      <c r="C18" s="50"/>
      <c r="D18" s="50"/>
      <c r="E18" s="50"/>
      <c r="F18" s="51"/>
      <c r="G18" s="50"/>
      <c r="H18" s="52"/>
      <c r="I18" s="53">
        <f t="shared" ref="I18:N18" si="2">SUM(I14:I16)</f>
        <v>1.95</v>
      </c>
      <c r="J18" s="53">
        <f>SUM(J14:J17)</f>
        <v>2.6999999999999997</v>
      </c>
      <c r="K18" s="53">
        <f>SUM(K14:K17)</f>
        <v>4.7</v>
      </c>
      <c r="L18" s="53">
        <f>SUM(L14:L17)</f>
        <v>4.7</v>
      </c>
      <c r="M18" s="53">
        <f>SUM(M14:M17)</f>
        <v>4.7</v>
      </c>
      <c r="N18" s="55">
        <f t="shared" si="2"/>
        <v>0</v>
      </c>
      <c r="O18" s="49"/>
      <c r="P18" s="49"/>
      <c r="Q18" s="43"/>
      <c r="R18" s="43"/>
      <c r="S18" s="43"/>
      <c r="T18" s="43"/>
      <c r="U18" s="43"/>
      <c r="V18" s="43"/>
      <c r="W18" s="43"/>
      <c r="X18" s="43"/>
      <c r="Y18" s="43"/>
      <c r="Z18" s="43"/>
    </row>
    <row r="19" spans="1:26" x14ac:dyDescent="0.25">
      <c r="A19" s="46"/>
      <c r="B19" s="46"/>
      <c r="C19" s="46"/>
      <c r="D19" s="46"/>
      <c r="E19" s="46"/>
      <c r="F19" s="47"/>
      <c r="G19" s="46"/>
      <c r="H19" s="48"/>
      <c r="I19" s="49"/>
      <c r="J19" s="49"/>
      <c r="K19" s="49"/>
      <c r="L19" s="49"/>
      <c r="M19" s="49"/>
      <c r="N19" s="49"/>
      <c r="O19" s="49"/>
      <c r="P19" s="49"/>
      <c r="Q19" s="43"/>
      <c r="R19" s="43"/>
      <c r="S19" s="43"/>
      <c r="T19" s="43"/>
      <c r="U19" s="43"/>
      <c r="V19" s="43"/>
      <c r="W19" s="43"/>
      <c r="X19" s="43"/>
      <c r="Y19" s="43"/>
      <c r="Z19" s="43"/>
    </row>
    <row r="20" spans="1:26" x14ac:dyDescent="0.25">
      <c r="A20" s="45" t="s">
        <v>82</v>
      </c>
      <c r="B20" s="46"/>
      <c r="C20" s="46"/>
      <c r="D20" s="46"/>
      <c r="E20" s="46"/>
      <c r="F20" s="47"/>
      <c r="G20" s="46"/>
      <c r="H20" s="48"/>
      <c r="I20" s="49"/>
      <c r="J20" s="49"/>
      <c r="K20" s="49"/>
      <c r="L20" s="49"/>
      <c r="M20" s="49"/>
      <c r="N20" s="49"/>
      <c r="O20" s="49"/>
      <c r="P20" s="49"/>
      <c r="Q20" s="43"/>
      <c r="R20" s="43"/>
      <c r="S20" s="43"/>
      <c r="T20" s="43"/>
      <c r="U20" s="43"/>
      <c r="V20" s="43"/>
      <c r="W20" s="43"/>
      <c r="X20" s="43"/>
      <c r="Y20" s="43"/>
      <c r="Z20" s="43"/>
    </row>
    <row r="21" spans="1:26" x14ac:dyDescent="0.25">
      <c r="A21" s="46"/>
      <c r="B21" s="46" t="s">
        <v>1</v>
      </c>
      <c r="C21" s="46"/>
      <c r="D21" s="46"/>
      <c r="E21" s="46"/>
      <c r="F21" s="47"/>
      <c r="G21" s="46"/>
      <c r="H21" s="48"/>
      <c r="I21" s="54">
        <v>0</v>
      </c>
      <c r="J21" s="54">
        <v>0</v>
      </c>
      <c r="K21" s="54">
        <v>0.2</v>
      </c>
      <c r="L21" s="54">
        <v>0.2</v>
      </c>
      <c r="M21" s="54">
        <v>0.2</v>
      </c>
      <c r="N21" s="54">
        <v>0</v>
      </c>
      <c r="O21" s="49"/>
      <c r="P21" s="54"/>
      <c r="Q21" s="43"/>
      <c r="R21" s="43"/>
      <c r="S21" s="43"/>
      <c r="T21" s="43"/>
      <c r="U21" s="43"/>
      <c r="V21" s="43"/>
      <c r="W21" s="43"/>
      <c r="X21" s="43"/>
      <c r="Y21" s="43"/>
      <c r="Z21" s="43"/>
    </row>
    <row r="22" spans="1:26" x14ac:dyDescent="0.25">
      <c r="A22" s="46"/>
      <c r="B22" s="46" t="s">
        <v>2</v>
      </c>
      <c r="C22" s="46"/>
      <c r="D22" s="46"/>
      <c r="E22" s="46"/>
      <c r="F22" s="47"/>
      <c r="G22" s="46"/>
      <c r="H22" s="48"/>
      <c r="I22" s="54">
        <v>0.08</v>
      </c>
      <c r="J22" s="54">
        <v>0.1</v>
      </c>
      <c r="K22" s="54">
        <v>0.1</v>
      </c>
      <c r="L22" s="54">
        <v>0.1</v>
      </c>
      <c r="M22" s="54">
        <v>0.1</v>
      </c>
      <c r="N22" s="54">
        <v>0</v>
      </c>
      <c r="O22" s="49"/>
      <c r="P22" s="54"/>
      <c r="Q22" s="43"/>
      <c r="R22" s="43"/>
      <c r="S22" s="43"/>
      <c r="T22" s="43"/>
      <c r="U22" s="43"/>
      <c r="V22" s="43"/>
      <c r="W22" s="43"/>
      <c r="X22" s="43"/>
      <c r="Y22" s="43"/>
      <c r="Z22" s="43"/>
    </row>
    <row r="23" spans="1:26" x14ac:dyDescent="0.25">
      <c r="A23" s="46"/>
      <c r="B23" s="46" t="s">
        <v>3</v>
      </c>
      <c r="C23" s="46"/>
      <c r="D23" s="46"/>
      <c r="E23" s="46"/>
      <c r="F23" s="46"/>
      <c r="G23" s="46"/>
      <c r="H23" s="48"/>
      <c r="I23" s="54">
        <v>0</v>
      </c>
      <c r="J23" s="54">
        <v>0.2</v>
      </c>
      <c r="K23" s="54">
        <v>0.2</v>
      </c>
      <c r="L23" s="54">
        <v>0.3</v>
      </c>
      <c r="M23" s="54">
        <v>0.4</v>
      </c>
      <c r="N23" s="54">
        <v>0</v>
      </c>
      <c r="O23" s="49"/>
      <c r="P23" s="54"/>
      <c r="Q23" s="43"/>
      <c r="R23" s="43"/>
      <c r="S23" s="43"/>
      <c r="T23" s="43"/>
      <c r="U23" s="43"/>
      <c r="V23" s="43"/>
      <c r="W23" s="43"/>
      <c r="X23" s="43"/>
      <c r="Y23" s="43"/>
      <c r="Z23" s="43"/>
    </row>
    <row r="24" spans="1:26" x14ac:dyDescent="0.25">
      <c r="A24" s="46"/>
      <c r="B24" s="46" t="s">
        <v>49</v>
      </c>
      <c r="C24" s="46"/>
      <c r="D24" s="46"/>
      <c r="E24" s="46"/>
      <c r="F24" s="47"/>
      <c r="G24" s="47"/>
      <c r="H24" s="47"/>
      <c r="I24" s="54">
        <v>0</v>
      </c>
      <c r="J24" s="54">
        <f t="shared" ref="J24:N25" si="3">IF($F24="x",$H24,0)</f>
        <v>0</v>
      </c>
      <c r="K24" s="54">
        <v>0</v>
      </c>
      <c r="L24" s="54">
        <v>0.5</v>
      </c>
      <c r="M24" s="54">
        <v>0.5</v>
      </c>
      <c r="N24" s="54">
        <f t="shared" si="3"/>
        <v>0</v>
      </c>
      <c r="O24" s="54"/>
      <c r="P24" s="54"/>
      <c r="Q24" s="43"/>
      <c r="R24" s="43"/>
      <c r="S24" s="43"/>
      <c r="T24" s="43"/>
      <c r="U24" s="43"/>
      <c r="V24" s="43"/>
      <c r="W24" s="43"/>
      <c r="X24" s="43"/>
      <c r="Y24" s="43"/>
      <c r="Z24" s="43"/>
    </row>
    <row r="25" spans="1:26" x14ac:dyDescent="0.25">
      <c r="A25" s="46"/>
      <c r="B25" s="46" t="s">
        <v>47</v>
      </c>
      <c r="C25" s="46"/>
      <c r="D25" s="46"/>
      <c r="E25" s="46"/>
      <c r="F25" s="47"/>
      <c r="G25" s="47"/>
      <c r="H25" s="47"/>
      <c r="I25" s="54">
        <v>0</v>
      </c>
      <c r="J25" s="54">
        <v>0.4</v>
      </c>
      <c r="K25" s="54">
        <v>0.4</v>
      </c>
      <c r="L25" s="54">
        <v>0.4</v>
      </c>
      <c r="M25" s="54">
        <v>0.4</v>
      </c>
      <c r="N25" s="54">
        <f t="shared" si="3"/>
        <v>0</v>
      </c>
      <c r="O25" s="54"/>
      <c r="P25" s="54"/>
      <c r="Q25" s="43"/>
      <c r="R25" s="43"/>
      <c r="S25" s="43"/>
      <c r="T25" s="43"/>
      <c r="U25" s="43"/>
      <c r="V25" s="43"/>
      <c r="W25" s="43"/>
      <c r="X25" s="43"/>
      <c r="Y25" s="43"/>
      <c r="Z25" s="43"/>
    </row>
    <row r="26" spans="1:26" x14ac:dyDescent="0.25">
      <c r="A26" s="46"/>
      <c r="B26" s="46" t="s">
        <v>46</v>
      </c>
      <c r="C26" s="46"/>
      <c r="D26" s="46"/>
      <c r="E26" s="46"/>
      <c r="F26" s="47" t="s">
        <v>7</v>
      </c>
      <c r="G26" s="47"/>
      <c r="H26" s="47"/>
      <c r="I26" s="54"/>
      <c r="J26" s="54">
        <f t="shared" ref="J26:N26" si="4">IF($F26="x",$H26,0)</f>
        <v>0</v>
      </c>
      <c r="K26" s="54">
        <f t="shared" si="4"/>
        <v>0</v>
      </c>
      <c r="L26" s="54">
        <f t="shared" si="4"/>
        <v>0</v>
      </c>
      <c r="M26" s="54">
        <f t="shared" si="4"/>
        <v>0</v>
      </c>
      <c r="N26" s="54">
        <f t="shared" si="4"/>
        <v>0</v>
      </c>
      <c r="O26" s="54"/>
      <c r="P26" s="54"/>
      <c r="Q26" s="43"/>
      <c r="R26" s="43"/>
      <c r="S26" s="43"/>
      <c r="T26" s="43"/>
      <c r="U26" s="43"/>
      <c r="V26" s="43"/>
      <c r="W26" s="43"/>
      <c r="X26" s="43"/>
      <c r="Y26" s="43"/>
      <c r="Z26" s="43"/>
    </row>
    <row r="27" spans="1:26" x14ac:dyDescent="0.25">
      <c r="A27" s="46"/>
      <c r="B27" s="33" t="s">
        <v>147</v>
      </c>
      <c r="C27" s="34"/>
      <c r="D27" s="34"/>
      <c r="E27" s="35"/>
      <c r="F27" s="47"/>
      <c r="G27" s="47"/>
      <c r="H27" s="47"/>
      <c r="I27" s="46"/>
      <c r="J27" s="36"/>
      <c r="K27" s="36"/>
      <c r="L27" s="36"/>
      <c r="M27" s="36"/>
      <c r="N27" s="54"/>
      <c r="O27" s="54"/>
      <c r="P27" s="54"/>
      <c r="Q27" s="43"/>
      <c r="R27" s="43"/>
      <c r="S27" s="43"/>
      <c r="T27" s="43"/>
      <c r="U27" s="43"/>
      <c r="V27" s="43"/>
      <c r="W27" s="43"/>
      <c r="X27" s="43"/>
      <c r="Y27" s="43"/>
      <c r="Z27" s="43"/>
    </row>
    <row r="28" spans="1:26" x14ac:dyDescent="0.25">
      <c r="A28" s="46"/>
      <c r="B28" s="46"/>
      <c r="C28" s="46"/>
      <c r="D28" s="46"/>
      <c r="E28" s="46"/>
      <c r="F28" s="47"/>
      <c r="G28" s="47"/>
      <c r="H28" s="47"/>
      <c r="I28" s="46"/>
      <c r="J28" s="54"/>
      <c r="K28" s="54"/>
      <c r="L28" s="54"/>
      <c r="M28" s="54"/>
      <c r="N28" s="54"/>
      <c r="O28" s="54"/>
      <c r="P28" s="54"/>
      <c r="Q28" s="43"/>
      <c r="R28" s="43"/>
      <c r="S28" s="43"/>
      <c r="T28" s="43"/>
      <c r="U28" s="43"/>
      <c r="V28" s="43"/>
      <c r="W28" s="43"/>
      <c r="X28" s="43"/>
      <c r="Y28" s="43"/>
      <c r="Z28" s="43"/>
    </row>
    <row r="29" spans="1:26" x14ac:dyDescent="0.25">
      <c r="A29" s="46"/>
      <c r="B29" s="56" t="s">
        <v>19</v>
      </c>
      <c r="C29" s="50"/>
      <c r="D29" s="51"/>
      <c r="E29" s="51"/>
      <c r="F29" s="51"/>
      <c r="G29" s="51"/>
      <c r="H29" s="51"/>
      <c r="I29" s="57">
        <f>SUM(I21:I27)</f>
        <v>0.08</v>
      </c>
      <c r="J29" s="57">
        <f t="shared" ref="J29:N29" si="5">SUM(J21:J27)</f>
        <v>0.70000000000000007</v>
      </c>
      <c r="K29" s="57">
        <f>SUM(K21:K27)</f>
        <v>0.9</v>
      </c>
      <c r="L29" s="57">
        <f t="shared" si="5"/>
        <v>1.5</v>
      </c>
      <c r="M29" s="57">
        <f t="shared" si="5"/>
        <v>1.6</v>
      </c>
      <c r="N29" s="57">
        <f t="shared" si="5"/>
        <v>0</v>
      </c>
      <c r="O29" s="49"/>
      <c r="P29" s="54"/>
      <c r="Q29" s="43"/>
      <c r="R29" s="43"/>
      <c r="S29" s="43"/>
      <c r="T29" s="43"/>
      <c r="U29" s="43"/>
      <c r="V29" s="43"/>
      <c r="W29" s="43"/>
      <c r="X29" s="43"/>
      <c r="Y29" s="43"/>
      <c r="Z29" s="43"/>
    </row>
    <row r="30" spans="1:26" x14ac:dyDescent="0.25">
      <c r="A30" s="46"/>
      <c r="B30" s="46"/>
      <c r="C30" s="46"/>
      <c r="D30" s="46"/>
      <c r="E30" s="46"/>
      <c r="F30" s="46"/>
      <c r="G30" s="46"/>
      <c r="H30" s="46"/>
      <c r="I30" s="46"/>
      <c r="J30" s="46"/>
      <c r="K30" s="46"/>
      <c r="L30" s="46"/>
      <c r="M30" s="46"/>
      <c r="N30" s="46"/>
      <c r="O30" s="46"/>
      <c r="P30" s="46"/>
      <c r="Q30" s="43"/>
      <c r="R30" s="43"/>
      <c r="S30" s="43"/>
      <c r="T30" s="43"/>
      <c r="U30" s="43"/>
      <c r="V30" s="43"/>
      <c r="W30" s="43"/>
      <c r="X30" s="43"/>
      <c r="Y30" s="43"/>
      <c r="Z30" s="43"/>
    </row>
    <row r="31" spans="1:26" x14ac:dyDescent="0.25">
      <c r="A31" s="46"/>
      <c r="B31" s="33" t="s">
        <v>156</v>
      </c>
      <c r="C31" s="34"/>
      <c r="D31" s="34"/>
      <c r="E31" s="35"/>
      <c r="F31" s="47"/>
      <c r="G31" s="47"/>
      <c r="H31" s="47"/>
      <c r="I31" s="46"/>
      <c r="J31" s="36"/>
      <c r="K31" s="36"/>
      <c r="L31" s="36"/>
      <c r="M31" s="36"/>
      <c r="N31" s="49"/>
      <c r="O31" s="49"/>
      <c r="P31" s="49"/>
      <c r="Q31" s="43"/>
      <c r="R31" s="43"/>
      <c r="S31" s="43"/>
      <c r="T31" s="43"/>
      <c r="U31" s="43"/>
      <c r="V31" s="43"/>
      <c r="W31" s="43"/>
      <c r="X31" s="43"/>
      <c r="Y31" s="43"/>
      <c r="Z31" s="43"/>
    </row>
    <row r="32" spans="1:26" x14ac:dyDescent="0.25">
      <c r="A32" s="58" t="s">
        <v>20</v>
      </c>
      <c r="B32" s="58"/>
      <c r="C32" s="58"/>
      <c r="D32" s="58"/>
      <c r="E32" s="58"/>
      <c r="F32" s="59"/>
      <c r="G32" s="58"/>
      <c r="H32" s="60"/>
      <c r="I32" s="61">
        <f>65.6+0.3</f>
        <v>65.899999999999991</v>
      </c>
      <c r="J32" s="61">
        <f>J11-J18-J29+J31</f>
        <v>75.599999999999994</v>
      </c>
      <c r="K32" s="61">
        <f>K11-K18-K29+K31</f>
        <v>76.699999999999989</v>
      </c>
      <c r="L32" s="61">
        <f>L11-L18-L29+L31</f>
        <v>79.7</v>
      </c>
      <c r="M32" s="61">
        <f>M11-M18-M29+M31</f>
        <v>83.600000000000009</v>
      </c>
      <c r="N32" s="61">
        <f t="shared" ref="N32" si="6">N11-N18-N29</f>
        <v>0</v>
      </c>
      <c r="O32" s="62"/>
      <c r="P32" s="61"/>
      <c r="Q32" s="43"/>
      <c r="R32" s="43"/>
      <c r="S32" s="43"/>
      <c r="T32" s="43"/>
      <c r="U32" s="43"/>
      <c r="V32" s="43"/>
      <c r="W32" s="43"/>
      <c r="X32" s="43"/>
      <c r="Y32" s="43"/>
      <c r="Z32" s="43"/>
    </row>
    <row r="33" spans="1:26" x14ac:dyDescent="0.25">
      <c r="A33" s="43"/>
      <c r="B33" s="43"/>
      <c r="C33" s="43"/>
      <c r="D33" s="43"/>
      <c r="E33" s="43"/>
      <c r="F33" s="44"/>
      <c r="G33" s="43"/>
      <c r="H33" s="63"/>
      <c r="I33" s="43"/>
      <c r="J33" s="64"/>
      <c r="K33" s="64"/>
      <c r="L33" s="64"/>
      <c r="M33" s="64"/>
      <c r="N33" s="64"/>
      <c r="O33" s="64"/>
      <c r="P33" s="64"/>
      <c r="Q33" s="43"/>
      <c r="R33" s="43"/>
      <c r="S33" s="43"/>
      <c r="T33" s="43"/>
      <c r="U33" s="43"/>
      <c r="V33" s="43"/>
      <c r="W33" s="43"/>
      <c r="X33" s="43"/>
      <c r="Y33" s="43"/>
      <c r="Z33" s="43"/>
    </row>
    <row r="34" spans="1:26" x14ac:dyDescent="0.25">
      <c r="A34" s="43"/>
      <c r="B34" s="43"/>
      <c r="C34" s="43"/>
      <c r="D34" s="43"/>
      <c r="E34" s="43"/>
      <c r="F34" s="44"/>
      <c r="G34" s="43"/>
      <c r="H34" s="63"/>
      <c r="I34" s="43"/>
      <c r="J34" s="64"/>
      <c r="K34" s="64"/>
      <c r="L34" s="64"/>
      <c r="M34" s="64"/>
      <c r="N34" s="64"/>
      <c r="O34" s="64"/>
      <c r="P34" s="64"/>
      <c r="Q34" s="43"/>
      <c r="R34" s="43"/>
      <c r="S34" s="43"/>
      <c r="T34" s="43"/>
      <c r="U34" s="43"/>
      <c r="V34" s="43"/>
      <c r="W34" s="43"/>
      <c r="X34" s="43"/>
      <c r="Y34" s="43"/>
      <c r="Z34" s="43"/>
    </row>
    <row r="35" spans="1:26" x14ac:dyDescent="0.25">
      <c r="A35" s="65" t="s">
        <v>102</v>
      </c>
      <c r="B35" s="66"/>
      <c r="C35" s="66"/>
      <c r="D35" s="66"/>
      <c r="E35" s="66"/>
      <c r="F35" s="67"/>
      <c r="G35" s="68"/>
      <c r="H35" s="69"/>
      <c r="I35" s="68"/>
      <c r="J35" s="70"/>
      <c r="K35" s="70"/>
      <c r="L35" s="70"/>
      <c r="M35" s="70"/>
      <c r="N35" s="70"/>
      <c r="O35" s="70"/>
      <c r="P35" s="70"/>
      <c r="Q35" s="43"/>
      <c r="R35" s="43"/>
      <c r="S35" s="43"/>
      <c r="T35" s="43"/>
      <c r="U35" s="43"/>
      <c r="V35" s="43"/>
      <c r="W35" s="43"/>
      <c r="X35" s="43"/>
      <c r="Y35" s="43"/>
      <c r="Z35" s="43"/>
    </row>
    <row r="36" spans="1:26" ht="17.25" x14ac:dyDescent="0.25">
      <c r="A36" s="66"/>
      <c r="B36" s="66" t="s">
        <v>105</v>
      </c>
      <c r="C36" s="66"/>
      <c r="D36" s="66"/>
      <c r="E36" s="66"/>
      <c r="F36" s="67"/>
      <c r="G36" s="68"/>
      <c r="H36" s="69"/>
      <c r="I36" s="68"/>
      <c r="J36" s="71">
        <v>228.41000000000003</v>
      </c>
      <c r="K36" s="71">
        <v>235.66</v>
      </c>
      <c r="L36" s="71">
        <v>241.96</v>
      </c>
      <c r="M36" s="71">
        <v>247.69</v>
      </c>
      <c r="N36" s="72"/>
      <c r="O36" s="70"/>
      <c r="P36" s="70"/>
      <c r="Q36" s="43"/>
      <c r="R36" s="43"/>
      <c r="S36" s="43"/>
      <c r="T36" s="43"/>
      <c r="U36" s="43"/>
      <c r="V36" s="43"/>
      <c r="W36" s="43"/>
      <c r="X36" s="43"/>
      <c r="Y36" s="43"/>
      <c r="Z36" s="43"/>
    </row>
    <row r="37" spans="1:26" ht="17.25" x14ac:dyDescent="0.25">
      <c r="A37" s="66"/>
      <c r="B37" s="66" t="s">
        <v>106</v>
      </c>
      <c r="C37" s="66"/>
      <c r="D37" s="66"/>
      <c r="E37" s="66"/>
      <c r="F37" s="67"/>
      <c r="G37" s="68"/>
      <c r="H37" s="69"/>
      <c r="I37" s="68"/>
      <c r="J37" s="71"/>
      <c r="K37" s="71"/>
      <c r="L37" s="71"/>
      <c r="M37" s="71"/>
      <c r="N37" s="72"/>
      <c r="O37" s="70"/>
      <c r="P37" s="70"/>
      <c r="Q37" s="43"/>
      <c r="R37" s="43"/>
      <c r="S37" s="43"/>
      <c r="T37" s="43"/>
      <c r="U37" s="43"/>
      <c r="V37" s="43"/>
      <c r="W37" s="43"/>
      <c r="X37" s="43"/>
      <c r="Y37" s="43"/>
      <c r="Z37" s="43"/>
    </row>
    <row r="38" spans="1:26" x14ac:dyDescent="0.25">
      <c r="A38" s="66"/>
      <c r="B38" s="66"/>
      <c r="C38" s="66" t="s">
        <v>86</v>
      </c>
      <c r="D38" s="66"/>
      <c r="E38" s="66"/>
      <c r="F38" s="67"/>
      <c r="G38" s="68"/>
      <c r="H38" s="69"/>
      <c r="I38" s="68"/>
      <c r="J38" s="73">
        <v>9.2299999999999986</v>
      </c>
      <c r="K38" s="71">
        <v>11.190000000000001</v>
      </c>
      <c r="L38" s="71">
        <v>13.260000000000002</v>
      </c>
      <c r="M38" s="71">
        <v>15.420000000000002</v>
      </c>
      <c r="N38" s="72"/>
      <c r="O38" s="70"/>
      <c r="P38" s="70"/>
      <c r="Q38" s="43"/>
      <c r="R38" s="43"/>
      <c r="S38" s="43"/>
      <c r="T38" s="43"/>
      <c r="U38" s="43"/>
      <c r="V38" s="43"/>
      <c r="W38" s="43"/>
      <c r="X38" s="43"/>
      <c r="Y38" s="43"/>
      <c r="Z38" s="43"/>
    </row>
    <row r="39" spans="1:26" x14ac:dyDescent="0.25">
      <c r="A39" s="66"/>
      <c r="B39" s="66"/>
      <c r="C39" s="66" t="s">
        <v>87</v>
      </c>
      <c r="D39" s="66"/>
      <c r="E39" s="66"/>
      <c r="F39" s="67"/>
      <c r="G39" s="68"/>
      <c r="H39" s="69"/>
      <c r="I39" s="68"/>
      <c r="J39" s="71">
        <v>24.2</v>
      </c>
      <c r="K39" s="71">
        <v>24.2</v>
      </c>
      <c r="L39" s="71">
        <v>24.2</v>
      </c>
      <c r="M39" s="71">
        <v>25</v>
      </c>
      <c r="N39" s="70"/>
      <c r="O39" s="70"/>
      <c r="P39" s="70"/>
      <c r="Q39" s="43"/>
      <c r="R39" s="43"/>
      <c r="S39" s="43"/>
      <c r="T39" s="43"/>
      <c r="U39" s="43"/>
      <c r="V39" s="43"/>
      <c r="W39" s="43"/>
      <c r="X39" s="43"/>
      <c r="Y39" s="43"/>
      <c r="Z39" s="43"/>
    </row>
    <row r="40" spans="1:26" x14ac:dyDescent="0.25">
      <c r="A40" s="66"/>
      <c r="B40" s="66"/>
      <c r="C40" s="66" t="s">
        <v>103</v>
      </c>
      <c r="D40" s="66"/>
      <c r="E40" s="66"/>
      <c r="F40" s="67"/>
      <c r="G40" s="68"/>
      <c r="H40" s="69"/>
      <c r="I40" s="68"/>
      <c r="J40" s="71">
        <v>33.43</v>
      </c>
      <c r="K40" s="71">
        <v>35.39</v>
      </c>
      <c r="L40" s="71">
        <v>37.46</v>
      </c>
      <c r="M40" s="71">
        <v>40.42</v>
      </c>
      <c r="N40" s="70"/>
      <c r="O40" s="70"/>
      <c r="P40" s="70"/>
      <c r="Q40" s="43"/>
      <c r="R40" s="43"/>
      <c r="S40" s="43"/>
      <c r="T40" s="43"/>
      <c r="U40" s="43"/>
      <c r="V40" s="43"/>
      <c r="W40" s="43"/>
      <c r="X40" s="43"/>
      <c r="Y40" s="43"/>
      <c r="Z40" s="43"/>
    </row>
    <row r="41" spans="1:26" x14ac:dyDescent="0.25">
      <c r="A41" s="66"/>
      <c r="B41" s="65" t="s">
        <v>102</v>
      </c>
      <c r="C41" s="66"/>
      <c r="D41" s="66"/>
      <c r="E41" s="66"/>
      <c r="F41" s="67"/>
      <c r="G41" s="68"/>
      <c r="H41" s="69"/>
      <c r="I41" s="68"/>
      <c r="J41" s="74">
        <v>261.84000000000003</v>
      </c>
      <c r="K41" s="74">
        <v>271.05</v>
      </c>
      <c r="L41" s="74">
        <v>279.42</v>
      </c>
      <c r="M41" s="74">
        <v>288.11</v>
      </c>
      <c r="N41" s="72"/>
      <c r="O41" s="70"/>
      <c r="P41" s="70"/>
      <c r="Q41" s="43"/>
      <c r="R41" s="43"/>
      <c r="S41" s="43"/>
      <c r="T41" s="43"/>
      <c r="U41" s="43"/>
      <c r="V41" s="43"/>
      <c r="W41" s="43"/>
      <c r="X41" s="43"/>
      <c r="Y41" s="43"/>
      <c r="Z41" s="43"/>
    </row>
    <row r="42" spans="1:26" x14ac:dyDescent="0.25">
      <c r="A42" s="68"/>
      <c r="B42" s="68"/>
      <c r="C42" s="68"/>
      <c r="D42" s="68"/>
      <c r="E42" s="68"/>
      <c r="F42" s="67"/>
      <c r="G42" s="68"/>
      <c r="H42" s="69"/>
      <c r="I42" s="68"/>
      <c r="J42" s="75"/>
      <c r="K42" s="75"/>
      <c r="L42" s="75"/>
      <c r="M42" s="75"/>
      <c r="N42" s="72"/>
      <c r="O42" s="70"/>
      <c r="P42" s="70"/>
      <c r="Q42" s="43"/>
      <c r="R42" s="43"/>
      <c r="S42" s="43"/>
      <c r="T42" s="43"/>
      <c r="U42" s="43"/>
      <c r="V42" s="43"/>
      <c r="W42" s="43"/>
      <c r="X42" s="43"/>
      <c r="Y42" s="43"/>
      <c r="Z42" s="43"/>
    </row>
    <row r="43" spans="1:26" x14ac:dyDescent="0.25">
      <c r="A43" s="76" t="s">
        <v>89</v>
      </c>
      <c r="B43" s="68"/>
      <c r="C43" s="68"/>
      <c r="D43" s="68"/>
      <c r="E43" s="68"/>
      <c r="F43" s="67"/>
      <c r="G43" s="68"/>
      <c r="H43" s="69"/>
      <c r="I43" s="68"/>
      <c r="J43" s="71"/>
      <c r="K43" s="71"/>
      <c r="L43" s="71"/>
      <c r="M43" s="71"/>
      <c r="N43" s="70"/>
      <c r="O43" s="70"/>
      <c r="P43" s="70"/>
      <c r="Q43" s="43"/>
      <c r="R43" s="43"/>
      <c r="S43" s="43"/>
      <c r="T43" s="43"/>
      <c r="U43" s="43"/>
      <c r="V43" s="43"/>
      <c r="W43" s="43"/>
      <c r="X43" s="43"/>
      <c r="Y43" s="43"/>
      <c r="Z43" s="43"/>
    </row>
    <row r="44" spans="1:26" ht="17.25" x14ac:dyDescent="0.25">
      <c r="A44" s="68"/>
      <c r="B44" s="77" t="s">
        <v>105</v>
      </c>
      <c r="C44" s="78"/>
      <c r="D44" s="78"/>
      <c r="E44" s="78"/>
      <c r="F44" s="67"/>
      <c r="G44" s="68"/>
      <c r="H44" s="69"/>
      <c r="I44" s="68"/>
      <c r="J44" s="71">
        <v>14.99</v>
      </c>
      <c r="K44" s="71">
        <v>15</v>
      </c>
      <c r="L44" s="71">
        <v>15.19</v>
      </c>
      <c r="M44" s="71">
        <v>15.549999999999999</v>
      </c>
      <c r="N44" s="70"/>
      <c r="O44" s="70"/>
      <c r="P44" s="70"/>
      <c r="Q44" s="43"/>
      <c r="R44" s="43"/>
      <c r="S44" s="43"/>
      <c r="T44" s="43"/>
      <c r="U44" s="43"/>
      <c r="V44" s="43"/>
      <c r="W44" s="43"/>
      <c r="X44" s="43"/>
      <c r="Y44" s="43"/>
      <c r="Z44" s="43"/>
    </row>
    <row r="45" spans="1:26" ht="17.25" x14ac:dyDescent="0.25">
      <c r="A45" s="68"/>
      <c r="B45" s="76" t="s">
        <v>106</v>
      </c>
      <c r="C45" s="68"/>
      <c r="D45" s="68"/>
      <c r="E45" s="68"/>
      <c r="F45" s="67"/>
      <c r="G45" s="68"/>
      <c r="H45" s="69"/>
      <c r="I45" s="68"/>
      <c r="J45" s="71"/>
      <c r="K45" s="71"/>
      <c r="L45" s="71"/>
      <c r="M45" s="71"/>
      <c r="N45" s="70"/>
      <c r="O45" s="70"/>
      <c r="P45" s="70"/>
      <c r="Q45" s="43"/>
      <c r="R45" s="43"/>
      <c r="S45" s="43"/>
      <c r="T45" s="43"/>
      <c r="U45" s="43"/>
      <c r="V45" s="43"/>
      <c r="W45" s="43"/>
      <c r="X45" s="43"/>
      <c r="Y45" s="43"/>
      <c r="Z45" s="43"/>
    </row>
    <row r="46" spans="1:26" x14ac:dyDescent="0.25">
      <c r="A46" s="68"/>
      <c r="B46" s="68"/>
      <c r="C46" s="68" t="s">
        <v>86</v>
      </c>
      <c r="D46" s="68"/>
      <c r="E46" s="68"/>
      <c r="F46" s="67"/>
      <c r="G46" s="68"/>
      <c r="H46" s="69"/>
      <c r="I46" s="68"/>
      <c r="J46" s="73">
        <v>1.71</v>
      </c>
      <c r="K46" s="73">
        <v>2.61</v>
      </c>
      <c r="L46" s="73">
        <v>3.56</v>
      </c>
      <c r="M46" s="73">
        <v>4.55</v>
      </c>
      <c r="N46" s="70"/>
      <c r="O46" s="70"/>
      <c r="P46" s="70"/>
      <c r="Q46" s="43"/>
      <c r="R46" s="43"/>
      <c r="S46" s="43"/>
      <c r="T46" s="43"/>
      <c r="U46" s="43"/>
      <c r="V46" s="43"/>
      <c r="W46" s="43"/>
      <c r="X46" s="43"/>
      <c r="Y46" s="43"/>
      <c r="Z46" s="43"/>
    </row>
    <row r="47" spans="1:26" x14ac:dyDescent="0.25">
      <c r="A47" s="68"/>
      <c r="B47" s="68"/>
      <c r="C47" s="68" t="s">
        <v>87</v>
      </c>
      <c r="D47" s="68"/>
      <c r="E47" s="68"/>
      <c r="F47" s="67"/>
      <c r="G47" s="68"/>
      <c r="H47" s="69"/>
      <c r="I47" s="68"/>
      <c r="J47" s="71">
        <v>9.6</v>
      </c>
      <c r="K47" s="71">
        <v>9.6</v>
      </c>
      <c r="L47" s="71">
        <v>9.6</v>
      </c>
      <c r="M47" s="71">
        <v>10.4</v>
      </c>
      <c r="N47" s="70"/>
      <c r="O47" s="70"/>
      <c r="P47" s="70"/>
      <c r="Q47" s="43"/>
      <c r="R47" s="43"/>
      <c r="S47" s="43"/>
      <c r="T47" s="43"/>
      <c r="U47" s="43"/>
      <c r="V47" s="43"/>
      <c r="W47" s="43"/>
      <c r="X47" s="43"/>
      <c r="Y47" s="43"/>
      <c r="Z47" s="43"/>
    </row>
    <row r="48" spans="1:26" x14ac:dyDescent="0.25">
      <c r="A48" s="68"/>
      <c r="B48" s="68"/>
      <c r="C48" s="76" t="s">
        <v>100</v>
      </c>
      <c r="D48" s="68"/>
      <c r="E48" s="68"/>
      <c r="F48" s="67"/>
      <c r="G48" s="68"/>
      <c r="H48" s="69"/>
      <c r="I48" s="68"/>
      <c r="J48" s="71">
        <v>11.309999999999999</v>
      </c>
      <c r="K48" s="71">
        <v>12.209999999999999</v>
      </c>
      <c r="L48" s="71">
        <v>13.16</v>
      </c>
      <c r="M48" s="71">
        <v>14.95</v>
      </c>
      <c r="N48" s="70"/>
      <c r="O48" s="70"/>
      <c r="P48" s="70"/>
      <c r="Q48" s="43"/>
      <c r="R48" s="43"/>
      <c r="S48" s="43"/>
      <c r="T48" s="43"/>
      <c r="U48" s="43"/>
      <c r="V48" s="43"/>
      <c r="W48" s="43"/>
      <c r="X48" s="43"/>
      <c r="Y48" s="43"/>
      <c r="Z48" s="43"/>
    </row>
    <row r="49" spans="1:26" x14ac:dyDescent="0.25">
      <c r="A49" s="68"/>
      <c r="B49" s="76" t="s">
        <v>91</v>
      </c>
      <c r="C49" s="68"/>
      <c r="D49" s="68"/>
      <c r="E49" s="68"/>
      <c r="F49" s="67"/>
      <c r="G49" s="68"/>
      <c r="H49" s="69"/>
      <c r="I49" s="68"/>
      <c r="J49" s="74">
        <v>26.299999999999997</v>
      </c>
      <c r="K49" s="74">
        <v>27.21</v>
      </c>
      <c r="L49" s="74">
        <v>28.35</v>
      </c>
      <c r="M49" s="74">
        <v>30.5</v>
      </c>
      <c r="N49" s="70"/>
      <c r="O49" s="70"/>
      <c r="P49" s="70"/>
      <c r="Q49" s="43"/>
      <c r="R49" s="43"/>
      <c r="S49" s="43"/>
      <c r="T49" s="43"/>
      <c r="U49" s="43"/>
      <c r="V49" s="43"/>
      <c r="W49" s="43"/>
      <c r="X49" s="43"/>
      <c r="Y49" s="43"/>
      <c r="Z49" s="43"/>
    </row>
    <row r="50" spans="1:26" x14ac:dyDescent="0.25">
      <c r="A50" s="68"/>
      <c r="B50" s="68"/>
      <c r="C50" s="68"/>
      <c r="D50" s="68"/>
      <c r="E50" s="68"/>
      <c r="F50" s="67"/>
      <c r="G50" s="68"/>
      <c r="H50" s="69"/>
      <c r="I50" s="68"/>
      <c r="J50" s="71"/>
      <c r="K50" s="71"/>
      <c r="L50" s="71"/>
      <c r="M50" s="71"/>
      <c r="N50" s="70"/>
      <c r="O50" s="70"/>
      <c r="P50" s="70"/>
      <c r="Q50" s="43"/>
      <c r="R50" s="43"/>
      <c r="S50" s="43"/>
      <c r="T50" s="43"/>
      <c r="U50" s="43"/>
      <c r="V50" s="43"/>
      <c r="W50" s="43"/>
      <c r="X50" s="43"/>
      <c r="Y50" s="43"/>
      <c r="Z50" s="43"/>
    </row>
    <row r="51" spans="1:26" x14ac:dyDescent="0.25">
      <c r="A51" s="76" t="s">
        <v>90</v>
      </c>
      <c r="B51" s="68"/>
      <c r="C51" s="68"/>
      <c r="D51" s="68"/>
      <c r="E51" s="68"/>
      <c r="F51" s="67"/>
      <c r="G51" s="68"/>
      <c r="H51" s="69"/>
      <c r="I51" s="68"/>
      <c r="J51" s="71"/>
      <c r="K51" s="71"/>
      <c r="L51" s="71"/>
      <c r="M51" s="71"/>
      <c r="N51" s="70"/>
      <c r="O51" s="70"/>
      <c r="P51" s="70"/>
      <c r="Q51" s="43"/>
      <c r="R51" s="43"/>
      <c r="S51" s="43"/>
      <c r="T51" s="43"/>
      <c r="U51" s="43"/>
      <c r="V51" s="43"/>
      <c r="W51" s="43"/>
      <c r="X51" s="43"/>
      <c r="Y51" s="43"/>
      <c r="Z51" s="43"/>
    </row>
    <row r="52" spans="1:26" ht="17.25" x14ac:dyDescent="0.25">
      <c r="A52" s="68"/>
      <c r="B52" s="77" t="s">
        <v>105</v>
      </c>
      <c r="C52" s="78"/>
      <c r="D52" s="78"/>
      <c r="E52" s="78"/>
      <c r="F52" s="67"/>
      <c r="G52" s="68"/>
      <c r="H52" s="69"/>
      <c r="I52" s="68"/>
      <c r="J52" s="79">
        <v>6.86</v>
      </c>
      <c r="K52" s="79">
        <v>6.86</v>
      </c>
      <c r="L52" s="79">
        <v>6.86</v>
      </c>
      <c r="M52" s="79">
        <v>6.86</v>
      </c>
      <c r="N52" s="70"/>
      <c r="O52" s="70"/>
      <c r="P52" s="70"/>
      <c r="Q52" s="43"/>
      <c r="R52" s="43"/>
      <c r="S52" s="43"/>
      <c r="T52" s="43"/>
      <c r="U52" s="43"/>
      <c r="V52" s="43"/>
      <c r="W52" s="43"/>
      <c r="X52" s="43"/>
      <c r="Y52" s="43"/>
      <c r="Z52" s="43"/>
    </row>
    <row r="53" spans="1:26" x14ac:dyDescent="0.25">
      <c r="A53" s="68"/>
      <c r="B53" s="68"/>
      <c r="C53" s="68"/>
      <c r="D53" s="68"/>
      <c r="E53" s="68"/>
      <c r="F53" s="67"/>
      <c r="G53" s="68"/>
      <c r="H53" s="69"/>
      <c r="I53" s="68"/>
      <c r="J53" s="71"/>
      <c r="K53" s="71"/>
      <c r="L53" s="71"/>
      <c r="M53" s="71"/>
      <c r="N53" s="70"/>
      <c r="O53" s="70"/>
      <c r="P53" s="70"/>
      <c r="Q53" s="43"/>
      <c r="R53" s="43"/>
      <c r="S53" s="43"/>
      <c r="T53" s="43"/>
      <c r="U53" s="43"/>
      <c r="V53" s="43"/>
      <c r="W53" s="43"/>
      <c r="X53" s="43"/>
      <c r="Y53" s="43"/>
      <c r="Z53" s="43"/>
    </row>
    <row r="54" spans="1:26" x14ac:dyDescent="0.25">
      <c r="A54" s="77" t="s">
        <v>92</v>
      </c>
      <c r="B54" s="78"/>
      <c r="C54" s="78"/>
      <c r="D54" s="78"/>
      <c r="E54" s="78"/>
      <c r="F54" s="67"/>
      <c r="G54" s="68"/>
      <c r="H54" s="69"/>
      <c r="I54" s="68"/>
      <c r="J54" s="71"/>
      <c r="K54" s="71"/>
      <c r="L54" s="71"/>
      <c r="M54" s="71"/>
      <c r="N54" s="70"/>
      <c r="O54" s="70"/>
      <c r="P54" s="70"/>
      <c r="Q54" s="43"/>
      <c r="R54" s="43"/>
      <c r="S54" s="43"/>
      <c r="T54" s="43"/>
      <c r="U54" s="43"/>
      <c r="V54" s="43"/>
      <c r="W54" s="43"/>
      <c r="X54" s="43"/>
      <c r="Y54" s="43"/>
      <c r="Z54" s="43"/>
    </row>
    <row r="55" spans="1:26" ht="17.25" x14ac:dyDescent="0.25">
      <c r="A55" s="78"/>
      <c r="B55" s="77" t="s">
        <v>105</v>
      </c>
      <c r="C55" s="78"/>
      <c r="D55" s="78"/>
      <c r="E55" s="78"/>
      <c r="F55" s="67"/>
      <c r="G55" s="68"/>
      <c r="H55" s="69"/>
      <c r="I55" s="68"/>
      <c r="J55" s="73">
        <v>8.7100000000000009</v>
      </c>
      <c r="K55" s="71">
        <v>9.68</v>
      </c>
      <c r="L55" s="71">
        <v>11.12</v>
      </c>
      <c r="M55" s="71">
        <v>11.47</v>
      </c>
      <c r="N55" s="70"/>
      <c r="O55" s="70"/>
      <c r="P55" s="70"/>
      <c r="Q55" s="43"/>
      <c r="R55" s="43"/>
      <c r="S55" s="43"/>
      <c r="T55" s="43"/>
      <c r="U55" s="43"/>
      <c r="V55" s="43"/>
      <c r="W55" s="43"/>
      <c r="X55" s="43"/>
      <c r="Y55" s="43"/>
      <c r="Z55" s="43"/>
    </row>
    <row r="56" spans="1:26" ht="17.25" x14ac:dyDescent="0.25">
      <c r="A56" s="68"/>
      <c r="B56" s="76" t="s">
        <v>106</v>
      </c>
      <c r="C56" s="68"/>
      <c r="D56" s="68"/>
      <c r="E56" s="68"/>
      <c r="F56" s="67"/>
      <c r="G56" s="68"/>
      <c r="H56" s="69"/>
      <c r="I56" s="68"/>
      <c r="J56" s="71"/>
      <c r="K56" s="71"/>
      <c r="L56" s="71"/>
      <c r="M56" s="71"/>
      <c r="N56" s="70"/>
      <c r="O56" s="70"/>
      <c r="P56" s="70"/>
      <c r="Q56" s="43"/>
      <c r="R56" s="43"/>
      <c r="S56" s="43"/>
      <c r="T56" s="43"/>
      <c r="U56" s="43"/>
      <c r="V56" s="43"/>
      <c r="W56" s="43"/>
      <c r="X56" s="43"/>
      <c r="Y56" s="43"/>
      <c r="Z56" s="43"/>
    </row>
    <row r="57" spans="1:26" x14ac:dyDescent="0.25">
      <c r="A57" s="68"/>
      <c r="B57" s="68"/>
      <c r="C57" s="68" t="s">
        <v>86</v>
      </c>
      <c r="D57" s="68"/>
      <c r="E57" s="68"/>
      <c r="F57" s="67"/>
      <c r="G57" s="68"/>
      <c r="H57" s="69"/>
      <c r="I57" s="68"/>
      <c r="J57" s="73">
        <v>1.2</v>
      </c>
      <c r="K57" s="73">
        <v>1.38</v>
      </c>
      <c r="L57" s="73">
        <v>1.57</v>
      </c>
      <c r="M57" s="73">
        <v>1.76</v>
      </c>
      <c r="N57" s="70"/>
      <c r="O57" s="70"/>
      <c r="P57" s="70"/>
      <c r="Q57" s="43"/>
      <c r="R57" s="43"/>
      <c r="S57" s="43"/>
      <c r="T57" s="43"/>
      <c r="U57" s="43"/>
      <c r="V57" s="43"/>
      <c r="W57" s="43"/>
      <c r="X57" s="43"/>
      <c r="Y57" s="43"/>
      <c r="Z57" s="43"/>
    </row>
    <row r="58" spans="1:26" x14ac:dyDescent="0.25">
      <c r="A58" s="68"/>
      <c r="B58" s="68"/>
      <c r="C58" s="68" t="s">
        <v>87</v>
      </c>
      <c r="D58" s="68"/>
      <c r="E58" s="68"/>
      <c r="F58" s="67"/>
      <c r="G58" s="68"/>
      <c r="H58" s="69"/>
      <c r="I58" s="68"/>
      <c r="J58" s="73">
        <v>4.5999999999999996</v>
      </c>
      <c r="K58" s="73">
        <v>4.5999999999999996</v>
      </c>
      <c r="L58" s="73">
        <v>4.5999999999999996</v>
      </c>
      <c r="M58" s="73">
        <v>4.5999999999999996</v>
      </c>
      <c r="N58" s="70"/>
      <c r="O58" s="70"/>
      <c r="P58" s="70"/>
      <c r="Q58" s="43"/>
      <c r="R58" s="43"/>
      <c r="S58" s="43"/>
      <c r="T58" s="43"/>
      <c r="U58" s="43"/>
      <c r="V58" s="43"/>
      <c r="W58" s="43"/>
      <c r="X58" s="43"/>
      <c r="Y58" s="43"/>
      <c r="Z58" s="43"/>
    </row>
    <row r="59" spans="1:26" x14ac:dyDescent="0.25">
      <c r="A59" s="68"/>
      <c r="B59" s="68"/>
      <c r="C59" s="76" t="s">
        <v>100</v>
      </c>
      <c r="D59" s="68"/>
      <c r="E59" s="68"/>
      <c r="F59" s="67"/>
      <c r="G59" s="68"/>
      <c r="H59" s="69"/>
      <c r="I59" s="68"/>
      <c r="J59" s="73">
        <v>5.8</v>
      </c>
      <c r="K59" s="73">
        <v>5.9799999999999995</v>
      </c>
      <c r="L59" s="73">
        <v>6.17</v>
      </c>
      <c r="M59" s="73">
        <v>6.3599999999999994</v>
      </c>
      <c r="N59" s="70"/>
      <c r="O59" s="70"/>
      <c r="P59" s="70"/>
      <c r="Q59" s="43"/>
      <c r="R59" s="43"/>
      <c r="S59" s="43"/>
      <c r="T59" s="43"/>
      <c r="U59" s="43"/>
      <c r="V59" s="43"/>
      <c r="W59" s="43"/>
      <c r="X59" s="43"/>
      <c r="Y59" s="43"/>
      <c r="Z59" s="43"/>
    </row>
    <row r="60" spans="1:26" x14ac:dyDescent="0.25">
      <c r="A60" s="68"/>
      <c r="B60" s="76" t="s">
        <v>88</v>
      </c>
      <c r="C60" s="68"/>
      <c r="D60" s="68"/>
      <c r="E60" s="68"/>
      <c r="F60" s="67"/>
      <c r="G60" s="68"/>
      <c r="H60" s="69"/>
      <c r="I60" s="68"/>
      <c r="J60" s="74">
        <v>14.510000000000002</v>
      </c>
      <c r="K60" s="74">
        <v>15.66</v>
      </c>
      <c r="L60" s="74">
        <v>17.29</v>
      </c>
      <c r="M60" s="74">
        <v>17.829999999999998</v>
      </c>
      <c r="N60" s="70"/>
      <c r="O60" s="70"/>
      <c r="P60" s="70"/>
      <c r="Q60" s="43"/>
      <c r="R60" s="43"/>
      <c r="S60" s="43"/>
      <c r="T60" s="43"/>
      <c r="U60" s="43"/>
      <c r="V60" s="43"/>
      <c r="W60" s="43"/>
      <c r="X60" s="43"/>
      <c r="Y60" s="43"/>
      <c r="Z60" s="43"/>
    </row>
    <row r="61" spans="1:26" x14ac:dyDescent="0.25">
      <c r="A61" s="68"/>
      <c r="B61" s="68"/>
      <c r="C61" s="68"/>
      <c r="D61" s="68"/>
      <c r="E61" s="68"/>
      <c r="F61" s="67"/>
      <c r="G61" s="68"/>
      <c r="H61" s="69"/>
      <c r="I61" s="68"/>
      <c r="J61" s="71"/>
      <c r="K61" s="71"/>
      <c r="L61" s="71"/>
      <c r="M61" s="71"/>
      <c r="N61" s="70"/>
      <c r="O61" s="70"/>
      <c r="P61" s="70"/>
      <c r="Q61" s="43"/>
      <c r="R61" s="43"/>
      <c r="S61" s="43"/>
      <c r="T61" s="43"/>
      <c r="U61" s="43"/>
      <c r="V61" s="43"/>
      <c r="W61" s="43"/>
      <c r="X61" s="43"/>
      <c r="Y61" s="43"/>
      <c r="Z61" s="43"/>
    </row>
    <row r="62" spans="1:26" x14ac:dyDescent="0.25">
      <c r="A62" s="76" t="s">
        <v>93</v>
      </c>
      <c r="B62" s="68"/>
      <c r="C62" s="68"/>
      <c r="D62" s="68"/>
      <c r="E62" s="68"/>
      <c r="F62" s="67"/>
      <c r="G62" s="68"/>
      <c r="H62" s="69"/>
      <c r="I62" s="68"/>
      <c r="J62" s="71"/>
      <c r="K62" s="71"/>
      <c r="L62" s="71"/>
      <c r="M62" s="71"/>
      <c r="N62" s="70"/>
      <c r="O62" s="70"/>
      <c r="P62" s="70"/>
      <c r="Q62" s="43"/>
      <c r="R62" s="43"/>
      <c r="S62" s="43"/>
      <c r="T62" s="43"/>
      <c r="U62" s="43"/>
      <c r="V62" s="43"/>
      <c r="W62" s="43"/>
      <c r="X62" s="43"/>
      <c r="Y62" s="43"/>
      <c r="Z62" s="43"/>
    </row>
    <row r="63" spans="1:26" ht="17.25" x14ac:dyDescent="0.25">
      <c r="A63" s="68"/>
      <c r="B63" s="77" t="s">
        <v>105</v>
      </c>
      <c r="C63" s="68"/>
      <c r="D63" s="68"/>
      <c r="E63" s="68"/>
      <c r="F63" s="67"/>
      <c r="G63" s="68"/>
      <c r="H63" s="69"/>
      <c r="I63" s="68"/>
      <c r="J63" s="71"/>
      <c r="K63" s="71"/>
      <c r="L63" s="71"/>
      <c r="M63" s="71"/>
      <c r="N63" s="70"/>
      <c r="O63" s="70"/>
      <c r="P63" s="70"/>
      <c r="Q63" s="43"/>
      <c r="R63" s="43"/>
      <c r="S63" s="43"/>
      <c r="T63" s="43"/>
      <c r="U63" s="43"/>
      <c r="V63" s="43"/>
      <c r="W63" s="43"/>
      <c r="X63" s="43"/>
      <c r="Y63" s="43"/>
      <c r="Z63" s="43"/>
    </row>
    <row r="64" spans="1:26" x14ac:dyDescent="0.25">
      <c r="A64" s="68"/>
      <c r="B64" s="68"/>
      <c r="C64" s="68" t="s">
        <v>94</v>
      </c>
      <c r="D64" s="68"/>
      <c r="E64" s="68"/>
      <c r="F64" s="67"/>
      <c r="G64" s="68"/>
      <c r="H64" s="69"/>
      <c r="I64" s="68"/>
      <c r="J64" s="71">
        <v>16.25</v>
      </c>
      <c r="K64" s="71">
        <v>17.439999999999998</v>
      </c>
      <c r="L64" s="71">
        <v>18.18</v>
      </c>
      <c r="M64" s="71">
        <v>18.920000000000002</v>
      </c>
      <c r="N64" s="70"/>
      <c r="O64" s="70"/>
      <c r="P64" s="70"/>
      <c r="Q64" s="43"/>
      <c r="R64" s="43"/>
      <c r="S64" s="43"/>
      <c r="T64" s="43"/>
      <c r="U64" s="43"/>
      <c r="V64" s="43"/>
      <c r="W64" s="43"/>
      <c r="X64" s="43"/>
      <c r="Y64" s="43"/>
      <c r="Z64" s="43"/>
    </row>
    <row r="65" spans="1:26" x14ac:dyDescent="0.25">
      <c r="A65" s="68"/>
      <c r="B65" s="68"/>
      <c r="C65" s="68" t="s">
        <v>95</v>
      </c>
      <c r="D65" s="68"/>
      <c r="E65" s="68"/>
      <c r="F65" s="67"/>
      <c r="G65" s="68"/>
      <c r="H65" s="69"/>
      <c r="I65" s="68"/>
      <c r="J65" s="73">
        <v>1.25</v>
      </c>
      <c r="K65" s="73">
        <v>1.3</v>
      </c>
      <c r="L65" s="73">
        <v>1.35</v>
      </c>
      <c r="M65" s="73">
        <v>1.4</v>
      </c>
      <c r="N65" s="70"/>
      <c r="O65" s="70"/>
      <c r="P65" s="70"/>
      <c r="Q65" s="43"/>
      <c r="R65" s="43"/>
      <c r="S65" s="43"/>
      <c r="T65" s="43"/>
      <c r="U65" s="43"/>
      <c r="V65" s="43"/>
      <c r="W65" s="43"/>
      <c r="X65" s="43"/>
      <c r="Y65" s="43"/>
      <c r="Z65" s="43"/>
    </row>
    <row r="66" spans="1:26" x14ac:dyDescent="0.25">
      <c r="A66" s="68"/>
      <c r="B66" s="68"/>
      <c r="C66" s="68" t="s">
        <v>97</v>
      </c>
      <c r="D66" s="68"/>
      <c r="E66" s="68"/>
      <c r="F66" s="67"/>
      <c r="G66" s="68"/>
      <c r="H66" s="69"/>
      <c r="I66" s="68"/>
      <c r="J66" s="71">
        <v>23.44</v>
      </c>
      <c r="K66" s="71">
        <v>24.36</v>
      </c>
      <c r="L66" s="71">
        <v>24.18</v>
      </c>
      <c r="M66" s="71">
        <v>24</v>
      </c>
      <c r="N66" s="70"/>
      <c r="O66" s="70"/>
      <c r="P66" s="70"/>
      <c r="Q66" s="43"/>
      <c r="R66" s="43"/>
      <c r="S66" s="43"/>
      <c r="T66" s="43"/>
      <c r="U66" s="43"/>
      <c r="V66" s="43"/>
      <c r="W66" s="43"/>
      <c r="X66" s="43"/>
      <c r="Y66" s="43"/>
      <c r="Z66" s="43"/>
    </row>
    <row r="67" spans="1:26" x14ac:dyDescent="0.25">
      <c r="A67" s="68"/>
      <c r="B67" s="68"/>
      <c r="C67" s="68" t="s">
        <v>96</v>
      </c>
      <c r="D67" s="68"/>
      <c r="E67" s="68"/>
      <c r="F67" s="67"/>
      <c r="G67" s="68"/>
      <c r="H67" s="69"/>
      <c r="I67" s="68"/>
      <c r="J67" s="80">
        <v>0.05</v>
      </c>
      <c r="K67" s="80">
        <v>0.05</v>
      </c>
      <c r="L67" s="80">
        <v>0.05</v>
      </c>
      <c r="M67" s="80">
        <v>0.05</v>
      </c>
      <c r="N67" s="70"/>
      <c r="O67" s="70"/>
      <c r="P67" s="70"/>
      <c r="Q67" s="43"/>
      <c r="R67" s="43"/>
      <c r="S67" s="43"/>
      <c r="T67" s="43"/>
      <c r="U67" s="43"/>
      <c r="V67" s="43"/>
      <c r="W67" s="43"/>
      <c r="X67" s="43"/>
      <c r="Y67" s="43"/>
      <c r="Z67" s="43"/>
    </row>
    <row r="68" spans="1:26" x14ac:dyDescent="0.25">
      <c r="A68" s="68"/>
      <c r="B68" s="68"/>
      <c r="C68" s="76" t="s">
        <v>99</v>
      </c>
      <c r="D68" s="68"/>
      <c r="E68" s="68"/>
      <c r="F68" s="67"/>
      <c r="G68" s="68"/>
      <c r="H68" s="69"/>
      <c r="I68" s="68"/>
      <c r="J68" s="71">
        <v>40.989999999999995</v>
      </c>
      <c r="K68" s="71">
        <v>43.149999999999991</v>
      </c>
      <c r="L68" s="71">
        <v>43.76</v>
      </c>
      <c r="M68" s="71">
        <v>44.37</v>
      </c>
      <c r="N68" s="70"/>
      <c r="O68" s="70"/>
      <c r="P68" s="70"/>
      <c r="Q68" s="43"/>
      <c r="R68" s="43"/>
      <c r="S68" s="43"/>
      <c r="T68" s="43"/>
      <c r="U68" s="43"/>
      <c r="V68" s="43"/>
      <c r="W68" s="43"/>
      <c r="X68" s="43"/>
      <c r="Y68" s="43"/>
      <c r="Z68" s="43"/>
    </row>
    <row r="69" spans="1:26" ht="17.25" x14ac:dyDescent="0.25">
      <c r="A69" s="68"/>
      <c r="B69" s="76" t="s">
        <v>106</v>
      </c>
      <c r="C69" s="68"/>
      <c r="D69" s="68"/>
      <c r="E69" s="68"/>
      <c r="F69" s="67"/>
      <c r="G69" s="68"/>
      <c r="H69" s="69"/>
      <c r="I69" s="68"/>
      <c r="J69" s="71"/>
      <c r="K69" s="71"/>
      <c r="L69" s="71"/>
      <c r="M69" s="71"/>
      <c r="N69" s="70"/>
      <c r="O69" s="70"/>
      <c r="P69" s="70"/>
      <c r="Q69" s="43"/>
      <c r="R69" s="43"/>
      <c r="S69" s="43"/>
      <c r="T69" s="43"/>
      <c r="U69" s="43"/>
      <c r="V69" s="43"/>
      <c r="W69" s="43"/>
      <c r="X69" s="43"/>
      <c r="Y69" s="43"/>
      <c r="Z69" s="43"/>
    </row>
    <row r="70" spans="1:26" x14ac:dyDescent="0.25">
      <c r="A70" s="68"/>
      <c r="B70" s="68"/>
      <c r="C70" s="68" t="s">
        <v>94</v>
      </c>
      <c r="D70" s="68"/>
      <c r="E70" s="68"/>
      <c r="F70" s="67"/>
      <c r="G70" s="68"/>
      <c r="H70" s="69"/>
      <c r="I70" s="68"/>
      <c r="J70" s="73">
        <v>4.7</v>
      </c>
      <c r="K70" s="73">
        <v>4.7</v>
      </c>
      <c r="L70" s="73">
        <v>4.7</v>
      </c>
      <c r="M70" s="73">
        <v>4.7</v>
      </c>
      <c r="N70" s="70"/>
      <c r="O70" s="70"/>
      <c r="P70" s="70"/>
      <c r="Q70" s="43"/>
      <c r="R70" s="43"/>
      <c r="S70" s="43"/>
      <c r="T70" s="43"/>
      <c r="U70" s="43"/>
      <c r="V70" s="43"/>
      <c r="W70" s="43"/>
      <c r="X70" s="43"/>
      <c r="Y70" s="43"/>
      <c r="Z70" s="43"/>
    </row>
    <row r="71" spans="1:26" x14ac:dyDescent="0.25">
      <c r="A71" s="68"/>
      <c r="B71" s="68"/>
      <c r="C71" s="76" t="s">
        <v>100</v>
      </c>
      <c r="D71" s="68"/>
      <c r="E71" s="68"/>
      <c r="F71" s="67"/>
      <c r="G71" s="68"/>
      <c r="H71" s="69"/>
      <c r="I71" s="68"/>
      <c r="J71" s="73">
        <v>4.7</v>
      </c>
      <c r="K71" s="73">
        <v>4.7</v>
      </c>
      <c r="L71" s="73">
        <v>4.7</v>
      </c>
      <c r="M71" s="73">
        <v>4.7</v>
      </c>
      <c r="N71" s="70"/>
      <c r="O71" s="70"/>
      <c r="P71" s="70"/>
      <c r="Q71" s="43"/>
      <c r="R71" s="43"/>
      <c r="S71" s="43"/>
      <c r="T71" s="43"/>
      <c r="U71" s="43"/>
      <c r="V71" s="43"/>
      <c r="W71" s="43"/>
      <c r="X71" s="43"/>
      <c r="Y71" s="43"/>
      <c r="Z71" s="43"/>
    </row>
    <row r="72" spans="1:26" x14ac:dyDescent="0.25">
      <c r="A72" s="68"/>
      <c r="B72" s="76" t="s">
        <v>98</v>
      </c>
      <c r="C72" s="68"/>
      <c r="D72" s="68"/>
      <c r="E72" s="68"/>
      <c r="F72" s="67"/>
      <c r="G72" s="68"/>
      <c r="H72" s="69"/>
      <c r="I72" s="68"/>
      <c r="J72" s="74">
        <v>45.69</v>
      </c>
      <c r="K72" s="74">
        <v>47.849999999999994</v>
      </c>
      <c r="L72" s="74">
        <v>48.46</v>
      </c>
      <c r="M72" s="74">
        <v>49.07</v>
      </c>
      <c r="N72" s="70"/>
      <c r="O72" s="70"/>
      <c r="P72" s="70"/>
      <c r="Q72" s="43"/>
      <c r="R72" s="43"/>
      <c r="S72" s="43"/>
      <c r="T72" s="43"/>
      <c r="U72" s="43"/>
      <c r="V72" s="43"/>
      <c r="W72" s="43"/>
      <c r="X72" s="43"/>
      <c r="Y72" s="43"/>
      <c r="Z72" s="43"/>
    </row>
    <row r="73" spans="1:26" x14ac:dyDescent="0.25">
      <c r="A73" s="68"/>
      <c r="B73" s="68"/>
      <c r="C73" s="68"/>
      <c r="D73" s="68"/>
      <c r="E73" s="68"/>
      <c r="F73" s="67"/>
      <c r="G73" s="68"/>
      <c r="H73" s="69"/>
      <c r="I73" s="68"/>
      <c r="J73" s="71"/>
      <c r="K73" s="71"/>
      <c r="L73" s="71"/>
      <c r="M73" s="71"/>
      <c r="N73" s="70"/>
      <c r="O73" s="70"/>
      <c r="P73" s="70"/>
      <c r="Q73" s="43"/>
      <c r="R73" s="43"/>
      <c r="S73" s="43"/>
      <c r="T73" s="43"/>
      <c r="U73" s="43"/>
      <c r="V73" s="43"/>
      <c r="W73" s="43"/>
      <c r="X73" s="43"/>
      <c r="Y73" s="43"/>
      <c r="Z73" s="43"/>
    </row>
    <row r="74" spans="1:26" x14ac:dyDescent="0.25">
      <c r="A74" s="76" t="s">
        <v>101</v>
      </c>
      <c r="B74" s="68"/>
      <c r="C74" s="68"/>
      <c r="D74" s="68"/>
      <c r="E74" s="68"/>
      <c r="F74" s="67"/>
      <c r="G74" s="68"/>
      <c r="H74" s="69"/>
      <c r="I74" s="68"/>
      <c r="J74" s="71"/>
      <c r="K74" s="71"/>
      <c r="L74" s="71"/>
      <c r="M74" s="71"/>
      <c r="N74" s="70"/>
      <c r="O74" s="70"/>
      <c r="P74" s="70"/>
      <c r="Q74" s="43"/>
      <c r="R74" s="43"/>
      <c r="S74" s="43"/>
      <c r="T74" s="43"/>
      <c r="U74" s="43"/>
      <c r="V74" s="43"/>
      <c r="W74" s="43"/>
      <c r="X74" s="43"/>
      <c r="Y74" s="43"/>
      <c r="Z74" s="43"/>
    </row>
    <row r="75" spans="1:26" ht="17.25" x14ac:dyDescent="0.25">
      <c r="A75" s="68"/>
      <c r="B75" s="77" t="s">
        <v>105</v>
      </c>
      <c r="C75" s="68"/>
      <c r="D75" s="68"/>
      <c r="E75" s="68"/>
      <c r="F75" s="67"/>
      <c r="G75" s="68"/>
      <c r="H75" s="69"/>
      <c r="I75" s="68"/>
      <c r="J75" s="71"/>
      <c r="K75" s="71"/>
      <c r="L75" s="71"/>
      <c r="M75" s="71"/>
      <c r="N75" s="70"/>
      <c r="O75" s="70"/>
      <c r="P75" s="70"/>
      <c r="Q75" s="43"/>
      <c r="R75" s="43"/>
      <c r="S75" s="43"/>
      <c r="T75" s="43"/>
      <c r="U75" s="43"/>
      <c r="V75" s="43"/>
      <c r="W75" s="43"/>
      <c r="X75" s="43"/>
      <c r="Y75" s="43"/>
      <c r="Z75" s="43"/>
    </row>
    <row r="76" spans="1:26" x14ac:dyDescent="0.25">
      <c r="A76" s="68"/>
      <c r="B76" s="68"/>
      <c r="C76" s="68" t="s">
        <v>101</v>
      </c>
      <c r="D76" s="68"/>
      <c r="E76" s="68"/>
      <c r="F76" s="67"/>
      <c r="G76" s="68"/>
      <c r="H76" s="69"/>
      <c r="I76" s="68"/>
      <c r="J76" s="81">
        <v>3.7500000000000009</v>
      </c>
      <c r="K76" s="81">
        <v>4.5200000000000005</v>
      </c>
      <c r="L76" s="81">
        <v>5.36</v>
      </c>
      <c r="M76" s="81">
        <v>5.7499999999999982</v>
      </c>
      <c r="N76" s="81"/>
      <c r="O76" s="70"/>
      <c r="P76" s="70"/>
      <c r="Q76" s="43"/>
      <c r="R76" s="43"/>
      <c r="S76" s="43"/>
      <c r="T76" s="43"/>
      <c r="U76" s="43"/>
      <c r="V76" s="43"/>
      <c r="W76" s="43"/>
      <c r="X76" s="43"/>
      <c r="Y76" s="43"/>
      <c r="Z76" s="43"/>
    </row>
    <row r="77" spans="1:26" x14ac:dyDescent="0.25">
      <c r="A77" s="68"/>
      <c r="B77" s="68"/>
      <c r="C77" s="68" t="s">
        <v>99</v>
      </c>
      <c r="D77" s="68"/>
      <c r="E77" s="68"/>
      <c r="F77" s="67"/>
      <c r="G77" s="68"/>
      <c r="H77" s="69"/>
      <c r="I77" s="68"/>
      <c r="J77" s="81">
        <v>3.7500000000000009</v>
      </c>
      <c r="K77" s="81">
        <v>4.5200000000000005</v>
      </c>
      <c r="L77" s="81">
        <v>5.36</v>
      </c>
      <c r="M77" s="81">
        <v>5.7499999999999982</v>
      </c>
      <c r="N77" s="81"/>
      <c r="O77" s="70"/>
      <c r="P77" s="70"/>
      <c r="Q77" s="43"/>
      <c r="R77" s="43"/>
      <c r="S77" s="43"/>
      <c r="T77" s="43"/>
      <c r="U77" s="43"/>
      <c r="V77" s="43"/>
      <c r="W77" s="43"/>
      <c r="X77" s="43"/>
      <c r="Y77" s="43"/>
      <c r="Z77" s="43"/>
    </row>
    <row r="78" spans="1:26" ht="17.25" x14ac:dyDescent="0.25">
      <c r="A78" s="68"/>
      <c r="B78" s="76" t="s">
        <v>106</v>
      </c>
      <c r="C78" s="68"/>
      <c r="D78" s="68"/>
      <c r="E78" s="68"/>
      <c r="F78" s="67"/>
      <c r="G78" s="68"/>
      <c r="H78" s="69"/>
      <c r="I78" s="68"/>
      <c r="J78" s="71"/>
      <c r="K78" s="71"/>
      <c r="L78" s="71"/>
      <c r="M78" s="71"/>
      <c r="N78" s="70"/>
      <c r="O78" s="70"/>
      <c r="P78" s="70"/>
      <c r="Q78" s="43"/>
      <c r="R78" s="43"/>
      <c r="S78" s="43"/>
      <c r="T78" s="43"/>
      <c r="U78" s="43"/>
      <c r="V78" s="43"/>
      <c r="W78" s="43"/>
      <c r="X78" s="43"/>
      <c r="Y78" s="43"/>
      <c r="Z78" s="43"/>
    </row>
    <row r="79" spans="1:26" x14ac:dyDescent="0.25">
      <c r="A79" s="68"/>
      <c r="B79" s="68"/>
      <c r="C79" s="68" t="s">
        <v>101</v>
      </c>
      <c r="D79" s="68"/>
      <c r="E79" s="68"/>
      <c r="F79" s="67"/>
      <c r="G79" s="68"/>
      <c r="H79" s="69"/>
      <c r="I79" s="68"/>
      <c r="J79" s="71"/>
      <c r="K79" s="71"/>
      <c r="L79" s="71"/>
      <c r="M79" s="71"/>
      <c r="N79" s="70"/>
      <c r="O79" s="70"/>
      <c r="P79" s="70"/>
      <c r="Q79" s="43"/>
      <c r="R79" s="43"/>
      <c r="S79" s="43"/>
      <c r="T79" s="43"/>
      <c r="U79" s="43"/>
      <c r="V79" s="43"/>
      <c r="W79" s="43"/>
      <c r="X79" s="43"/>
      <c r="Y79" s="43"/>
      <c r="Z79" s="43"/>
    </row>
    <row r="80" spans="1:26" x14ac:dyDescent="0.25">
      <c r="A80" s="68"/>
      <c r="B80" s="68"/>
      <c r="C80" s="68"/>
      <c r="D80" s="68" t="s">
        <v>86</v>
      </c>
      <c r="E80" s="68"/>
      <c r="F80" s="67"/>
      <c r="G80" s="68"/>
      <c r="H80" s="69"/>
      <c r="I80" s="68"/>
      <c r="J80" s="80">
        <v>0.11</v>
      </c>
      <c r="K80" s="80">
        <v>0.09</v>
      </c>
      <c r="L80" s="80">
        <v>7.0000000000000007E-2</v>
      </c>
      <c r="M80" s="80">
        <v>0.06</v>
      </c>
      <c r="N80" s="70"/>
      <c r="O80" s="70"/>
      <c r="P80" s="70"/>
      <c r="Q80" s="43"/>
      <c r="R80" s="43"/>
      <c r="S80" s="43"/>
      <c r="T80" s="43"/>
      <c r="U80" s="43"/>
      <c r="V80" s="43"/>
      <c r="W80" s="43"/>
      <c r="X80" s="43"/>
      <c r="Y80" s="43"/>
      <c r="Z80" s="43"/>
    </row>
    <row r="81" spans="1:26" x14ac:dyDescent="0.25">
      <c r="A81" s="68"/>
      <c r="B81" s="68"/>
      <c r="C81" s="68"/>
      <c r="D81" s="68" t="s">
        <v>87</v>
      </c>
      <c r="E81" s="68"/>
      <c r="F81" s="67"/>
      <c r="G81" s="68"/>
      <c r="H81" s="69"/>
      <c r="I81" s="68"/>
      <c r="J81" s="80">
        <v>0.8</v>
      </c>
      <c r="K81" s="80">
        <v>0.8</v>
      </c>
      <c r="L81" s="80">
        <v>0.8</v>
      </c>
      <c r="M81" s="80">
        <v>0.8</v>
      </c>
      <c r="N81" s="70"/>
      <c r="O81" s="70"/>
      <c r="P81" s="70"/>
      <c r="Q81" s="43"/>
      <c r="R81" s="43"/>
      <c r="S81" s="43"/>
      <c r="T81" s="43"/>
      <c r="U81" s="43"/>
      <c r="V81" s="43"/>
      <c r="W81" s="43"/>
      <c r="X81" s="43"/>
      <c r="Y81" s="43"/>
      <c r="Z81" s="43"/>
    </row>
    <row r="82" spans="1:26" x14ac:dyDescent="0.25">
      <c r="A82" s="68"/>
      <c r="B82" s="68"/>
      <c r="C82" s="68" t="s">
        <v>100</v>
      </c>
      <c r="D82" s="68"/>
      <c r="E82" s="68"/>
      <c r="F82" s="67"/>
      <c r="G82" s="68"/>
      <c r="H82" s="69"/>
      <c r="I82" s="68"/>
      <c r="J82" s="80">
        <v>0.91</v>
      </c>
      <c r="K82" s="80">
        <v>0.89</v>
      </c>
      <c r="L82" s="80">
        <v>0.87000000000000011</v>
      </c>
      <c r="M82" s="80">
        <v>0.8600000000000001</v>
      </c>
      <c r="N82" s="70"/>
      <c r="O82" s="70"/>
      <c r="P82" s="70"/>
      <c r="Q82" s="43"/>
      <c r="R82" s="43"/>
      <c r="S82" s="43"/>
      <c r="T82" s="43"/>
      <c r="U82" s="43"/>
      <c r="V82" s="43"/>
      <c r="W82" s="43"/>
      <c r="X82" s="43"/>
      <c r="Y82" s="43"/>
      <c r="Z82" s="43"/>
    </row>
    <row r="83" spans="1:26" x14ac:dyDescent="0.25">
      <c r="A83" s="68"/>
      <c r="B83" s="76" t="s">
        <v>104</v>
      </c>
      <c r="C83" s="68"/>
      <c r="D83" s="68"/>
      <c r="E83" s="68"/>
      <c r="F83" s="67"/>
      <c r="G83" s="68"/>
      <c r="H83" s="69"/>
      <c r="I83" s="68"/>
      <c r="J83" s="79">
        <v>4.660000000000001</v>
      </c>
      <c r="K83" s="79">
        <v>5.41</v>
      </c>
      <c r="L83" s="79">
        <v>6.23</v>
      </c>
      <c r="M83" s="79">
        <v>6.6099999999999985</v>
      </c>
      <c r="N83" s="70"/>
      <c r="O83" s="70"/>
      <c r="P83" s="70"/>
      <c r="Q83" s="43"/>
      <c r="R83" s="43"/>
      <c r="S83" s="43"/>
      <c r="T83" s="43"/>
      <c r="U83" s="43"/>
      <c r="V83" s="43"/>
      <c r="W83" s="43"/>
      <c r="X83" s="43"/>
      <c r="Y83" s="43"/>
      <c r="Z83" s="43"/>
    </row>
    <row r="84" spans="1:26" x14ac:dyDescent="0.25">
      <c r="A84" s="68"/>
      <c r="B84" s="76"/>
      <c r="C84" s="68"/>
      <c r="D84" s="68"/>
      <c r="E84" s="68"/>
      <c r="F84" s="67"/>
      <c r="G84" s="68"/>
      <c r="H84" s="69"/>
      <c r="I84" s="68"/>
      <c r="J84" s="74"/>
      <c r="K84" s="74"/>
      <c r="L84" s="74"/>
      <c r="M84" s="74"/>
      <c r="N84" s="70"/>
      <c r="O84" s="70"/>
      <c r="P84" s="70"/>
      <c r="Q84" s="43"/>
      <c r="R84" s="43"/>
      <c r="S84" s="43"/>
      <c r="T84" s="43"/>
      <c r="U84" s="43"/>
      <c r="V84" s="43"/>
      <c r="W84" s="43"/>
      <c r="X84" s="43"/>
      <c r="Y84" s="43"/>
      <c r="Z84" s="43"/>
    </row>
    <row r="85" spans="1:26" ht="15.75" thickBot="1" x14ac:dyDescent="0.3">
      <c r="A85" s="77" t="s">
        <v>85</v>
      </c>
      <c r="B85" s="78"/>
      <c r="C85" s="78"/>
      <c r="D85" s="78"/>
      <c r="E85" s="78"/>
      <c r="F85" s="67"/>
      <c r="G85" s="68"/>
      <c r="H85" s="69"/>
      <c r="I85" s="68"/>
      <c r="J85" s="75"/>
      <c r="K85" s="75"/>
      <c r="L85" s="75"/>
      <c r="M85" s="75"/>
      <c r="N85" s="72"/>
      <c r="O85" s="70"/>
      <c r="P85" s="70"/>
      <c r="Q85" s="43"/>
      <c r="R85" s="43"/>
      <c r="S85" s="43"/>
      <c r="T85" s="43"/>
      <c r="U85" s="43"/>
      <c r="V85" s="43"/>
      <c r="W85" s="43"/>
      <c r="X85" s="43"/>
      <c r="Y85" s="43"/>
      <c r="Z85" s="43"/>
    </row>
    <row r="86" spans="1:26" ht="17.25" x14ac:dyDescent="0.25">
      <c r="A86" s="78"/>
      <c r="B86" s="77" t="s">
        <v>105</v>
      </c>
      <c r="C86" s="78"/>
      <c r="D86" s="78"/>
      <c r="E86" s="78"/>
      <c r="F86" s="67"/>
      <c r="G86" s="68"/>
      <c r="H86" s="69"/>
      <c r="I86" s="71">
        <f>I93-I92</f>
        <v>124.30000000000001</v>
      </c>
      <c r="J86" s="71">
        <v>153.11000000000001</v>
      </c>
      <c r="K86" s="71">
        <v>156.44999999999999</v>
      </c>
      <c r="L86" s="71">
        <v>159.66999999999999</v>
      </c>
      <c r="M86" s="71">
        <v>163.68999999999997</v>
      </c>
      <c r="N86" s="72"/>
      <c r="O86" s="70"/>
      <c r="P86" s="223" t="s">
        <v>131</v>
      </c>
      <c r="Q86" s="43"/>
      <c r="R86" s="43"/>
      <c r="S86" s="43"/>
      <c r="T86" s="43"/>
      <c r="U86" s="43"/>
      <c r="V86" s="43"/>
      <c r="W86" s="43"/>
      <c r="X86" s="43"/>
      <c r="Y86" s="43"/>
      <c r="Z86" s="43"/>
    </row>
    <row r="87" spans="1:26" ht="17.25" x14ac:dyDescent="0.25">
      <c r="A87" s="68"/>
      <c r="B87" s="76" t="s">
        <v>106</v>
      </c>
      <c r="C87" s="68"/>
      <c r="D87" s="68"/>
      <c r="E87" s="68"/>
      <c r="F87" s="68" t="s">
        <v>24</v>
      </c>
      <c r="G87" s="68"/>
      <c r="H87" s="69"/>
      <c r="I87" s="68"/>
      <c r="J87" s="71"/>
      <c r="K87" s="71"/>
      <c r="L87" s="71"/>
      <c r="M87" s="71"/>
      <c r="N87" s="72"/>
      <c r="O87" s="70"/>
      <c r="P87" s="224"/>
      <c r="Q87" s="43"/>
      <c r="R87" s="43"/>
      <c r="S87" s="43"/>
      <c r="T87" s="43"/>
      <c r="U87" s="43"/>
      <c r="V87" s="43"/>
      <c r="W87" s="43"/>
      <c r="X87" s="43"/>
      <c r="Y87" s="43"/>
      <c r="Z87" s="43"/>
    </row>
    <row r="88" spans="1:26" x14ac:dyDescent="0.25">
      <c r="A88" s="68"/>
      <c r="B88" s="68"/>
      <c r="C88" s="68" t="s">
        <v>120</v>
      </c>
      <c r="D88" s="68"/>
      <c r="E88" s="68"/>
      <c r="F88" s="41" t="s">
        <v>8</v>
      </c>
      <c r="G88" s="68"/>
      <c r="H88" s="69"/>
      <c r="I88" s="73">
        <v>4.2</v>
      </c>
      <c r="J88" s="73">
        <f>IF($F88="x",4.5,0)</f>
        <v>4.5</v>
      </c>
      <c r="K88" s="73">
        <f>IF($F88="x",4.5,0)</f>
        <v>4.5</v>
      </c>
      <c r="L88" s="73">
        <f>IF($F88="x",4.5,0)</f>
        <v>4.5</v>
      </c>
      <c r="M88" s="73">
        <f>IF($F88="x",4.5,0)</f>
        <v>4.5</v>
      </c>
      <c r="N88" s="72"/>
      <c r="O88" s="70"/>
      <c r="P88" s="224"/>
      <c r="Q88" s="43"/>
      <c r="R88" s="43"/>
      <c r="S88" s="43"/>
      <c r="T88" s="43"/>
      <c r="U88" s="43"/>
      <c r="V88" s="43"/>
      <c r="W88" s="43"/>
      <c r="X88" s="43"/>
      <c r="Y88" s="43"/>
      <c r="Z88" s="43"/>
    </row>
    <row r="89" spans="1:26" x14ac:dyDescent="0.25">
      <c r="A89" s="68"/>
      <c r="B89" s="68"/>
      <c r="C89" s="68" t="s">
        <v>121</v>
      </c>
      <c r="D89" s="68"/>
      <c r="E89" s="68"/>
      <c r="F89" s="41" t="s">
        <v>8</v>
      </c>
      <c r="G89" s="68"/>
      <c r="H89" s="69"/>
      <c r="I89" s="73">
        <v>0</v>
      </c>
      <c r="J89" s="73">
        <f>IF($F89="x",J$38-J$46-J$57-J$80-4.5,0)</f>
        <v>1.7099999999999982</v>
      </c>
      <c r="K89" s="73">
        <f>IF($F89="x",K$38-K$46-K$57-K$80-4.5,0)</f>
        <v>2.6100000000000021</v>
      </c>
      <c r="L89" s="73">
        <f>IF($F89="x",L$38-L$46-L$57-L$80-4.5,0)</f>
        <v>3.5600000000000005</v>
      </c>
      <c r="M89" s="73">
        <f>IF($F89="x",M$38-M$46-M$57-M$80-4.5,0)</f>
        <v>4.5500000000000007</v>
      </c>
      <c r="N89" s="72"/>
      <c r="O89" s="70"/>
      <c r="P89" s="224"/>
      <c r="Q89" s="43"/>
      <c r="R89" s="43"/>
      <c r="S89" s="43"/>
      <c r="T89" s="43"/>
      <c r="U89" s="43"/>
      <c r="V89" s="43"/>
      <c r="W89" s="43"/>
      <c r="X89" s="43"/>
      <c r="Y89" s="43"/>
      <c r="Z89" s="43"/>
    </row>
    <row r="90" spans="1:26" x14ac:dyDescent="0.25">
      <c r="A90" s="68"/>
      <c r="B90" s="68"/>
      <c r="C90" s="68" t="s">
        <v>122</v>
      </c>
      <c r="D90" s="68"/>
      <c r="E90" s="68"/>
      <c r="F90" s="41" t="s">
        <v>8</v>
      </c>
      <c r="G90" s="68"/>
      <c r="H90" s="69"/>
      <c r="I90" s="73">
        <v>3.3</v>
      </c>
      <c r="J90" s="73">
        <f>IF($F90="x",J39-J47-J58-J81-J70,0)</f>
        <v>4.4999999999999991</v>
      </c>
      <c r="K90" s="73">
        <f>IF($F90="x",K39-K47-K58-K81-K70,0)</f>
        <v>4.4999999999999991</v>
      </c>
      <c r="L90" s="73">
        <f>IF($F90="x",L39-L47-L58-L81-L70,0)</f>
        <v>4.4999999999999991</v>
      </c>
      <c r="M90" s="73">
        <f>IF($F90="x",M39-M47-M58-M81-M70,0)</f>
        <v>4.4999999999999991</v>
      </c>
      <c r="N90" s="70"/>
      <c r="O90" s="70"/>
      <c r="P90" s="224"/>
      <c r="Q90" s="43"/>
      <c r="R90" s="43"/>
      <c r="S90" s="43"/>
      <c r="T90" s="43"/>
      <c r="U90" s="43"/>
      <c r="V90" s="43"/>
      <c r="W90" s="43"/>
      <c r="X90" s="43"/>
      <c r="Y90" s="43"/>
      <c r="Z90" s="43"/>
    </row>
    <row r="91" spans="1:26" x14ac:dyDescent="0.25">
      <c r="A91" s="68"/>
      <c r="B91" s="68"/>
      <c r="C91" s="68" t="s">
        <v>198</v>
      </c>
      <c r="D91" s="68"/>
      <c r="E91" s="68"/>
      <c r="F91" s="41" t="s">
        <v>8</v>
      </c>
      <c r="G91" s="68"/>
      <c r="H91" s="69"/>
      <c r="I91" s="73">
        <v>0</v>
      </c>
      <c r="J91" s="73">
        <f>IF($F91="x",J$39-J$47-J$58-J70-J$81-4.5,0)</f>
        <v>0</v>
      </c>
      <c r="K91" s="73">
        <f>IF($F91="x",K$39-K$47-K$58-K70-K$81-4.5,0)</f>
        <v>0</v>
      </c>
      <c r="L91" s="73">
        <f>IF($F91="x",L$39-L$47-L$58-L70-L$81-4.5,0)</f>
        <v>0</v>
      </c>
      <c r="M91" s="73">
        <f>IF($F91="x",M$39-M$47-M$58-M70-M$81-4.5,0)</f>
        <v>0</v>
      </c>
      <c r="N91" s="70"/>
      <c r="O91" s="70"/>
      <c r="P91" s="224"/>
      <c r="Q91" s="43"/>
      <c r="R91" s="43"/>
      <c r="S91" s="43"/>
      <c r="T91" s="43"/>
      <c r="U91" s="43"/>
      <c r="V91" s="43"/>
      <c r="W91" s="43"/>
      <c r="X91" s="43"/>
      <c r="Y91" s="43"/>
      <c r="Z91" s="43"/>
    </row>
    <row r="92" spans="1:26" x14ac:dyDescent="0.25">
      <c r="A92" s="68"/>
      <c r="B92" s="68"/>
      <c r="C92" s="76" t="s">
        <v>100</v>
      </c>
      <c r="D92" s="68"/>
      <c r="E92" s="68"/>
      <c r="F92" s="67"/>
      <c r="G92" s="68"/>
      <c r="H92" s="69"/>
      <c r="I92" s="73">
        <f>SUM(I88:I91)</f>
        <v>7.5</v>
      </c>
      <c r="J92" s="71">
        <f>SUM(J88:J90)</f>
        <v>10.709999999999997</v>
      </c>
      <c r="K92" s="71">
        <f>SUM(K88:K90)</f>
        <v>11.610000000000001</v>
      </c>
      <c r="L92" s="71">
        <f>SUM(L88:L90)</f>
        <v>12.559999999999999</v>
      </c>
      <c r="M92" s="71">
        <f>SUM(M88:M90)</f>
        <v>13.55</v>
      </c>
      <c r="N92" s="70"/>
      <c r="O92" s="70"/>
      <c r="P92" s="224"/>
      <c r="Q92" s="43"/>
      <c r="R92" s="43"/>
      <c r="S92" s="43"/>
      <c r="T92" s="43"/>
      <c r="U92" s="43"/>
      <c r="V92" s="43"/>
      <c r="W92" s="43"/>
      <c r="X92" s="43"/>
      <c r="Y92" s="43"/>
      <c r="Z92" s="43"/>
    </row>
    <row r="93" spans="1:26" x14ac:dyDescent="0.25">
      <c r="A93" s="68"/>
      <c r="B93" s="76" t="s">
        <v>88</v>
      </c>
      <c r="C93" s="68"/>
      <c r="D93" s="68"/>
      <c r="E93" s="68"/>
      <c r="F93" s="67"/>
      <c r="G93" s="68"/>
      <c r="H93" s="69"/>
      <c r="I93" s="71">
        <v>131.80000000000001</v>
      </c>
      <c r="J93" s="74">
        <f>J86+J92</f>
        <v>163.82000000000002</v>
      </c>
      <c r="K93" s="74">
        <f>K86+K92</f>
        <v>168.06</v>
      </c>
      <c r="L93" s="74">
        <f>L86+L92</f>
        <v>172.23</v>
      </c>
      <c r="M93" s="74">
        <f>M86+M92</f>
        <v>177.23999999999998</v>
      </c>
      <c r="N93" s="70"/>
      <c r="O93" s="70"/>
      <c r="P93" s="224"/>
      <c r="Q93" s="43"/>
      <c r="R93" s="43"/>
      <c r="S93" s="43"/>
      <c r="T93" s="43"/>
      <c r="U93" s="43"/>
      <c r="V93" s="43"/>
      <c r="W93" s="43"/>
      <c r="X93" s="43"/>
      <c r="Y93" s="43"/>
      <c r="Z93" s="43"/>
    </row>
    <row r="94" spans="1:26" ht="15.75" thickBot="1" x14ac:dyDescent="0.3">
      <c r="A94" s="68"/>
      <c r="B94" s="33" t="s">
        <v>157</v>
      </c>
      <c r="C94" s="34"/>
      <c r="D94" s="34"/>
      <c r="E94" s="35"/>
      <c r="F94" s="67"/>
      <c r="G94" s="68"/>
      <c r="H94" s="69"/>
      <c r="I94" s="68"/>
      <c r="J94" s="29"/>
      <c r="K94" s="29"/>
      <c r="L94" s="29"/>
      <c r="M94" s="29"/>
      <c r="N94" s="70"/>
      <c r="O94" s="70"/>
      <c r="P94" s="225"/>
      <c r="Q94" s="43"/>
      <c r="R94" s="43"/>
      <c r="S94" s="43"/>
      <c r="T94" s="43"/>
      <c r="U94" s="43"/>
      <c r="V94" s="43"/>
      <c r="W94" s="43"/>
      <c r="X94" s="43"/>
      <c r="Y94" s="43"/>
      <c r="Z94" s="43"/>
    </row>
    <row r="95" spans="1:26" x14ac:dyDescent="0.25">
      <c r="A95" s="82" t="s">
        <v>110</v>
      </c>
      <c r="B95" s="58"/>
      <c r="C95" s="58"/>
      <c r="D95" s="58"/>
      <c r="E95" s="58"/>
      <c r="F95" s="59"/>
      <c r="G95" s="58"/>
      <c r="H95" s="60"/>
      <c r="I95" s="83">
        <f>I93</f>
        <v>131.80000000000001</v>
      </c>
      <c r="J95" s="83">
        <f>J93+J94</f>
        <v>163.82000000000002</v>
      </c>
      <c r="K95" s="83">
        <f>K93+K94</f>
        <v>168.06</v>
      </c>
      <c r="L95" s="83">
        <f>L93+L94</f>
        <v>172.23</v>
      </c>
      <c r="M95" s="83">
        <f>M93+M94</f>
        <v>177.23999999999998</v>
      </c>
      <c r="N95" s="83">
        <f t="shared" ref="N95" si="7">N86</f>
        <v>0</v>
      </c>
      <c r="O95" s="84"/>
      <c r="P95" s="84"/>
      <c r="Q95" s="43"/>
      <c r="R95" s="43"/>
      <c r="S95" s="43"/>
      <c r="T95" s="43"/>
      <c r="U95" s="43"/>
      <c r="V95" s="43"/>
      <c r="W95" s="43"/>
      <c r="X95" s="43"/>
      <c r="Y95" s="43"/>
      <c r="Z95" s="43"/>
    </row>
    <row r="96" spans="1:26" x14ac:dyDescent="0.25">
      <c r="A96" s="43"/>
      <c r="B96" s="43"/>
      <c r="C96" s="43"/>
      <c r="D96" s="43"/>
      <c r="E96" s="43"/>
      <c r="F96" s="44"/>
      <c r="G96" s="43"/>
      <c r="H96" s="63"/>
      <c r="I96" s="43"/>
      <c r="J96" s="64"/>
      <c r="K96" s="64"/>
      <c r="L96" s="64"/>
      <c r="M96" s="64"/>
      <c r="N96" s="64"/>
      <c r="O96" s="64"/>
      <c r="P96" s="64"/>
      <c r="Q96" s="43"/>
      <c r="R96" s="43"/>
      <c r="S96" s="43"/>
      <c r="T96" s="43"/>
      <c r="U96" s="43"/>
      <c r="V96" s="43"/>
      <c r="W96" s="43"/>
      <c r="X96" s="43"/>
      <c r="Y96" s="43"/>
      <c r="Z96" s="43"/>
    </row>
    <row r="97" spans="1:26" x14ac:dyDescent="0.25">
      <c r="A97" s="43"/>
      <c r="B97" s="43"/>
      <c r="C97" s="43"/>
      <c r="D97" s="43"/>
      <c r="E97" s="43"/>
      <c r="F97" s="44"/>
      <c r="G97" s="43"/>
      <c r="H97" s="63"/>
      <c r="I97" s="64"/>
      <c r="J97" s="64"/>
      <c r="K97" s="64"/>
      <c r="L97" s="64"/>
      <c r="M97" s="64"/>
      <c r="N97" s="43"/>
      <c r="O97" s="64"/>
      <c r="P97" s="64"/>
      <c r="Q97" s="43"/>
      <c r="R97" s="43"/>
      <c r="S97" s="43"/>
      <c r="T97" s="43"/>
      <c r="U97" s="43"/>
      <c r="V97" s="43"/>
      <c r="W97" s="43"/>
      <c r="X97" s="43"/>
      <c r="Y97" s="43"/>
      <c r="Z97" s="43"/>
    </row>
    <row r="98" spans="1:26" x14ac:dyDescent="0.25">
      <c r="A98" s="43"/>
      <c r="B98" s="43"/>
      <c r="C98" s="43"/>
      <c r="D98" s="43"/>
      <c r="E98" s="43"/>
      <c r="F98" s="44"/>
      <c r="G98" s="43"/>
      <c r="H98" s="63"/>
      <c r="I98" s="43"/>
      <c r="J98" s="64"/>
      <c r="K98" s="64"/>
      <c r="L98" s="64"/>
      <c r="M98" s="64"/>
      <c r="N98" s="64"/>
      <c r="O98" s="64"/>
      <c r="P98" s="64"/>
      <c r="Q98" s="43"/>
      <c r="R98" s="43"/>
      <c r="S98" s="43"/>
      <c r="T98" s="43"/>
      <c r="U98" s="43"/>
      <c r="V98" s="43"/>
      <c r="W98" s="43"/>
      <c r="X98" s="43"/>
      <c r="Y98" s="43"/>
      <c r="Z98" s="43"/>
    </row>
    <row r="99" spans="1:26" x14ac:dyDescent="0.25">
      <c r="A99" s="58" t="s">
        <v>75</v>
      </c>
      <c r="B99" s="58"/>
      <c r="C99" s="58"/>
      <c r="D99" s="58"/>
      <c r="E99" s="58"/>
      <c r="F99" s="59"/>
      <c r="G99" s="58"/>
      <c r="H99" s="60"/>
      <c r="I99" s="84">
        <f t="shared" ref="I99:N99" si="8">I32+I95</f>
        <v>197.7</v>
      </c>
      <c r="J99" s="84">
        <f t="shared" si="8"/>
        <v>239.42000000000002</v>
      </c>
      <c r="K99" s="84">
        <f t="shared" si="8"/>
        <v>244.76</v>
      </c>
      <c r="L99" s="84">
        <f t="shared" si="8"/>
        <v>251.93</v>
      </c>
      <c r="M99" s="84">
        <f t="shared" si="8"/>
        <v>260.83999999999997</v>
      </c>
      <c r="N99" s="84">
        <f t="shared" si="8"/>
        <v>0</v>
      </c>
      <c r="O99" s="84"/>
      <c r="P99" s="84"/>
      <c r="Q99" s="43"/>
      <c r="R99" s="43"/>
      <c r="S99" s="43"/>
      <c r="T99" s="43"/>
      <c r="U99" s="43"/>
      <c r="V99" s="43"/>
      <c r="W99" s="43"/>
      <c r="X99" s="43"/>
      <c r="Y99" s="43"/>
      <c r="Z99" s="43"/>
    </row>
    <row r="100" spans="1:26" x14ac:dyDescent="0.25">
      <c r="A100" s="85"/>
      <c r="B100" s="85"/>
      <c r="C100" s="85"/>
      <c r="D100" s="85"/>
      <c r="E100" s="85"/>
      <c r="F100" s="85"/>
      <c r="G100" s="85"/>
      <c r="H100" s="85"/>
      <c r="I100" s="85"/>
      <c r="J100" s="85"/>
      <c r="K100" s="85"/>
      <c r="L100" s="85"/>
      <c r="M100" s="85"/>
      <c r="N100" s="85"/>
      <c r="O100" s="85"/>
      <c r="P100" s="85"/>
      <c r="Q100" s="43"/>
      <c r="R100" s="43"/>
      <c r="S100" s="43"/>
      <c r="T100" s="43"/>
      <c r="U100" s="43"/>
      <c r="V100" s="43"/>
      <c r="W100" s="43"/>
      <c r="X100" s="43"/>
      <c r="Y100" s="43"/>
      <c r="Z100" s="43"/>
    </row>
    <row r="101" spans="1:26" x14ac:dyDescent="0.25">
      <c r="A101" s="86" t="s">
        <v>4</v>
      </c>
      <c r="B101" s="87"/>
      <c r="C101" s="87"/>
      <c r="D101" s="87"/>
      <c r="E101" s="87"/>
      <c r="F101" s="85"/>
      <c r="G101" s="87"/>
      <c r="H101" s="88"/>
      <c r="I101" s="87"/>
      <c r="J101" s="89"/>
      <c r="K101" s="89"/>
      <c r="L101" s="89"/>
      <c r="M101" s="89"/>
      <c r="N101" s="89"/>
      <c r="O101" s="89"/>
      <c r="P101" s="89"/>
      <c r="Q101" s="43"/>
      <c r="R101" s="43"/>
      <c r="S101" s="43"/>
      <c r="T101" s="43"/>
      <c r="U101" s="43"/>
      <c r="V101" s="43"/>
      <c r="W101" s="43"/>
      <c r="X101" s="43"/>
      <c r="Y101" s="43"/>
      <c r="Z101" s="43"/>
    </row>
    <row r="102" spans="1:26" x14ac:dyDescent="0.25">
      <c r="A102" s="87"/>
      <c r="B102" s="50" t="s">
        <v>11</v>
      </c>
      <c r="C102" s="50"/>
      <c r="D102" s="50"/>
      <c r="E102" s="50"/>
      <c r="F102" s="51"/>
      <c r="G102" s="50"/>
      <c r="H102" s="90"/>
      <c r="I102" s="55">
        <v>219</v>
      </c>
      <c r="J102" s="55">
        <v>219</v>
      </c>
      <c r="K102" s="55">
        <v>219</v>
      </c>
      <c r="L102" s="55">
        <v>219</v>
      </c>
      <c r="M102" s="55">
        <v>219</v>
      </c>
      <c r="N102" s="55">
        <v>0</v>
      </c>
      <c r="O102" s="55"/>
      <c r="P102" s="55"/>
      <c r="Q102" s="43"/>
      <c r="R102" s="43"/>
      <c r="S102" s="43"/>
      <c r="T102" s="43"/>
      <c r="U102" s="43"/>
      <c r="V102" s="43"/>
      <c r="W102" s="43"/>
      <c r="X102" s="43"/>
      <c r="Y102" s="43"/>
      <c r="Z102" s="43"/>
    </row>
    <row r="103" spans="1:26" ht="36" customHeight="1" x14ac:dyDescent="0.25">
      <c r="A103" s="87"/>
      <c r="B103" s="87"/>
      <c r="C103" s="87"/>
      <c r="D103" s="87"/>
      <c r="E103" s="87"/>
      <c r="F103" s="91" t="s">
        <v>35</v>
      </c>
      <c r="G103" s="87"/>
      <c r="H103" s="92"/>
      <c r="I103" s="87"/>
      <c r="J103" s="89"/>
      <c r="K103" s="89"/>
      <c r="L103" s="89"/>
      <c r="M103" s="89"/>
      <c r="N103" s="89"/>
      <c r="O103" s="89"/>
      <c r="P103" s="89"/>
      <c r="Q103" s="43"/>
      <c r="R103" s="43"/>
      <c r="S103" s="43"/>
      <c r="T103" s="43"/>
      <c r="U103" s="43"/>
      <c r="V103" s="43"/>
      <c r="W103" s="43"/>
      <c r="X103" s="43"/>
      <c r="Y103" s="43"/>
      <c r="Z103" s="43"/>
    </row>
    <row r="104" spans="1:26" x14ac:dyDescent="0.25">
      <c r="A104" s="87"/>
      <c r="B104" s="87" t="s">
        <v>16</v>
      </c>
      <c r="C104" s="87"/>
      <c r="D104" s="87"/>
      <c r="E104" s="87"/>
      <c r="F104" s="93"/>
      <c r="G104" s="87"/>
      <c r="H104" s="94"/>
      <c r="I104" s="87"/>
      <c r="J104" s="89"/>
      <c r="K104" s="89"/>
      <c r="L104" s="89"/>
      <c r="M104" s="89"/>
      <c r="N104" s="89"/>
      <c r="O104" s="89"/>
      <c r="P104" s="89"/>
      <c r="Q104" s="43"/>
      <c r="R104" s="43"/>
      <c r="S104" s="43"/>
      <c r="T104" s="43"/>
      <c r="U104" s="43"/>
      <c r="V104" s="43"/>
      <c r="W104" s="43"/>
      <c r="X104" s="43"/>
      <c r="Y104" s="43"/>
      <c r="Z104" s="43"/>
    </row>
    <row r="105" spans="1:26" x14ac:dyDescent="0.25">
      <c r="A105" s="87"/>
      <c r="B105" s="87"/>
      <c r="C105" s="87" t="s">
        <v>63</v>
      </c>
      <c r="D105" s="87"/>
      <c r="E105" s="87"/>
      <c r="F105" s="93">
        <v>2015</v>
      </c>
      <c r="G105" s="87"/>
      <c r="H105" s="95"/>
      <c r="I105" s="89">
        <v>-3</v>
      </c>
      <c r="J105" s="89">
        <v>-3</v>
      </c>
      <c r="K105" s="89">
        <v>-3</v>
      </c>
      <c r="L105" s="89">
        <v>-3</v>
      </c>
      <c r="M105" s="89">
        <v>-3</v>
      </c>
      <c r="N105" s="89">
        <v>0</v>
      </c>
      <c r="O105" s="89"/>
      <c r="P105" s="89"/>
      <c r="Q105" s="43"/>
      <c r="R105" s="43"/>
      <c r="S105" s="43"/>
      <c r="T105" s="43"/>
      <c r="U105" s="43"/>
      <c r="V105" s="43"/>
      <c r="W105" s="43"/>
      <c r="X105" s="43"/>
      <c r="Y105" s="43"/>
      <c r="Z105" s="43"/>
    </row>
    <row r="106" spans="1:26" ht="18.75" customHeight="1" x14ac:dyDescent="0.25">
      <c r="A106" s="87"/>
      <c r="B106" s="87"/>
      <c r="C106" s="87" t="s">
        <v>64</v>
      </c>
      <c r="D106" s="87"/>
      <c r="E106" s="87"/>
      <c r="F106" s="96">
        <v>2019</v>
      </c>
      <c r="G106" s="87"/>
      <c r="H106" s="95"/>
      <c r="I106" s="89">
        <v>-5</v>
      </c>
      <c r="J106" s="89">
        <v>-5</v>
      </c>
      <c r="K106" s="89">
        <v>-5</v>
      </c>
      <c r="L106" s="89">
        <v>-5</v>
      </c>
      <c r="M106" s="89">
        <v>-5</v>
      </c>
      <c r="N106" s="89">
        <v>0</v>
      </c>
      <c r="O106" s="89"/>
      <c r="P106" s="89"/>
      <c r="Q106" s="43"/>
      <c r="R106" s="43"/>
      <c r="S106" s="43"/>
      <c r="T106" s="43"/>
      <c r="U106" s="43"/>
      <c r="V106" s="43"/>
      <c r="W106" s="43"/>
      <c r="X106" s="43"/>
      <c r="Y106" s="43"/>
      <c r="Z106" s="43"/>
    </row>
    <row r="107" spans="1:26" x14ac:dyDescent="0.25">
      <c r="A107" s="87"/>
      <c r="B107" s="50"/>
      <c r="C107" s="50" t="s">
        <v>21</v>
      </c>
      <c r="D107" s="50"/>
      <c r="E107" s="50"/>
      <c r="F107" s="97"/>
      <c r="G107" s="50"/>
      <c r="H107" s="90"/>
      <c r="I107" s="55">
        <f t="shared" ref="I107:N107" si="9">SUM(I105:I106)</f>
        <v>-8</v>
      </c>
      <c r="J107" s="55">
        <f t="shared" si="9"/>
        <v>-8</v>
      </c>
      <c r="K107" s="55">
        <f t="shared" si="9"/>
        <v>-8</v>
      </c>
      <c r="L107" s="55">
        <f t="shared" si="9"/>
        <v>-8</v>
      </c>
      <c r="M107" s="55">
        <f t="shared" si="9"/>
        <v>-8</v>
      </c>
      <c r="N107" s="55">
        <f t="shared" si="9"/>
        <v>0</v>
      </c>
      <c r="O107" s="55"/>
      <c r="P107" s="55"/>
      <c r="Q107" s="43"/>
      <c r="R107" s="43"/>
      <c r="S107" s="43"/>
      <c r="T107" s="43"/>
      <c r="U107" s="43"/>
      <c r="V107" s="43"/>
      <c r="W107" s="43"/>
      <c r="X107" s="43"/>
      <c r="Y107" s="43"/>
      <c r="Z107" s="43"/>
    </row>
    <row r="108" spans="1:26" ht="25.5" customHeight="1" x14ac:dyDescent="0.25">
      <c r="A108" s="87"/>
      <c r="B108" s="87" t="s">
        <v>14</v>
      </c>
      <c r="C108" s="87"/>
      <c r="D108" s="87"/>
      <c r="E108" s="87"/>
      <c r="F108" s="85"/>
      <c r="G108" s="87"/>
      <c r="H108" s="88"/>
      <c r="I108" s="87"/>
      <c r="J108" s="89"/>
      <c r="K108" s="89"/>
      <c r="L108" s="89"/>
      <c r="M108" s="89"/>
      <c r="N108" s="89"/>
      <c r="O108" s="89"/>
      <c r="P108" s="89"/>
      <c r="Q108" s="43"/>
      <c r="R108" s="43"/>
      <c r="S108" s="43"/>
      <c r="T108" s="43"/>
      <c r="U108" s="43"/>
      <c r="V108" s="43"/>
      <c r="W108" s="43"/>
      <c r="X108" s="43"/>
      <c r="Y108" s="43"/>
      <c r="Z108" s="43"/>
    </row>
    <row r="109" spans="1:26" x14ac:dyDescent="0.25">
      <c r="A109" s="87"/>
      <c r="B109" s="87"/>
      <c r="C109" s="87" t="s">
        <v>5</v>
      </c>
      <c r="D109" s="87"/>
      <c r="E109" s="87"/>
      <c r="F109" s="96">
        <v>2020</v>
      </c>
      <c r="G109" s="87"/>
      <c r="H109" s="98"/>
      <c r="I109" s="89">
        <v>2</v>
      </c>
      <c r="J109" s="89">
        <v>6</v>
      </c>
      <c r="K109" s="89">
        <v>6</v>
      </c>
      <c r="L109" s="89">
        <v>6</v>
      </c>
      <c r="M109" s="89">
        <v>6</v>
      </c>
      <c r="N109" s="89">
        <v>0</v>
      </c>
      <c r="O109" s="89"/>
      <c r="P109" s="89"/>
      <c r="Q109" s="43"/>
      <c r="R109" s="43"/>
      <c r="S109" s="43"/>
      <c r="T109" s="43"/>
      <c r="U109" s="43"/>
      <c r="V109" s="43"/>
      <c r="W109" s="43"/>
      <c r="X109" s="43"/>
      <c r="Y109" s="43"/>
      <c r="Z109" s="43"/>
    </row>
    <row r="110" spans="1:26" ht="18.75" customHeight="1" x14ac:dyDescent="0.25">
      <c r="A110" s="87"/>
      <c r="B110" s="87"/>
      <c r="C110" s="87" t="s">
        <v>65</v>
      </c>
      <c r="D110" s="87"/>
      <c r="E110" s="87"/>
      <c r="F110" s="96">
        <v>2020</v>
      </c>
      <c r="G110" s="87"/>
      <c r="H110" s="98"/>
      <c r="I110" s="89">
        <v>3</v>
      </c>
      <c r="J110" s="89">
        <v>5</v>
      </c>
      <c r="K110" s="89">
        <v>5</v>
      </c>
      <c r="L110" s="89">
        <v>5</v>
      </c>
      <c r="M110" s="89">
        <v>5</v>
      </c>
      <c r="N110" s="89">
        <v>0</v>
      </c>
      <c r="O110" s="89"/>
      <c r="P110" s="89"/>
      <c r="Q110" s="43"/>
      <c r="R110" s="43"/>
      <c r="S110" s="43"/>
      <c r="T110" s="43"/>
      <c r="U110" s="43"/>
      <c r="V110" s="43"/>
      <c r="W110" s="43"/>
      <c r="X110" s="43"/>
      <c r="Y110" s="43"/>
      <c r="Z110" s="43"/>
    </row>
    <row r="111" spans="1:26" x14ac:dyDescent="0.25">
      <c r="A111" s="87"/>
      <c r="B111" s="87"/>
      <c r="C111" s="87" t="s">
        <v>66</v>
      </c>
      <c r="D111" s="87"/>
      <c r="E111" s="87"/>
      <c r="F111" s="96">
        <v>2023</v>
      </c>
      <c r="G111" s="85"/>
      <c r="H111" s="98"/>
      <c r="I111" s="89">
        <v>0</v>
      </c>
      <c r="J111" s="89">
        <v>5</v>
      </c>
      <c r="K111" s="89">
        <v>5</v>
      </c>
      <c r="L111" s="89">
        <v>5</v>
      </c>
      <c r="M111" s="89">
        <v>5</v>
      </c>
      <c r="N111" s="89">
        <v>0</v>
      </c>
      <c r="O111" s="89"/>
      <c r="P111" s="89"/>
      <c r="Q111" s="43"/>
      <c r="R111" s="43"/>
      <c r="S111" s="43"/>
      <c r="T111" s="43"/>
      <c r="U111" s="43"/>
      <c r="V111" s="43"/>
      <c r="W111" s="43"/>
      <c r="X111" s="43"/>
      <c r="Y111" s="43"/>
      <c r="Z111" s="43"/>
    </row>
    <row r="112" spans="1:26" x14ac:dyDescent="0.25">
      <c r="A112" s="87"/>
      <c r="B112" s="87"/>
      <c r="C112" s="87" t="s">
        <v>37</v>
      </c>
      <c r="D112" s="87"/>
      <c r="E112" s="87"/>
      <c r="F112" s="96" t="s">
        <v>15</v>
      </c>
      <c r="G112" s="85"/>
      <c r="H112" s="99"/>
      <c r="I112" s="89">
        <v>0</v>
      </c>
      <c r="J112" s="89">
        <v>0</v>
      </c>
      <c r="K112" s="89">
        <v>0</v>
      </c>
      <c r="L112" s="89">
        <v>0</v>
      </c>
      <c r="M112" s="89">
        <v>0</v>
      </c>
      <c r="N112" s="89">
        <v>0</v>
      </c>
      <c r="O112" s="89"/>
      <c r="P112" s="89"/>
      <c r="Q112" s="43"/>
      <c r="R112" s="43"/>
      <c r="S112" s="43"/>
      <c r="T112" s="43"/>
      <c r="U112" s="43"/>
      <c r="V112" s="43"/>
      <c r="W112" s="43"/>
      <c r="X112" s="43"/>
      <c r="Y112" s="43"/>
      <c r="Z112" s="43"/>
    </row>
    <row r="113" spans="1:26" x14ac:dyDescent="0.25">
      <c r="A113" s="87"/>
      <c r="B113" s="87"/>
      <c r="C113" s="87" t="s">
        <v>67</v>
      </c>
      <c r="D113" s="87"/>
      <c r="E113" s="87"/>
      <c r="F113" s="96" t="s">
        <v>15</v>
      </c>
      <c r="G113" s="85"/>
      <c r="H113" s="99"/>
      <c r="I113" s="89">
        <v>0</v>
      </c>
      <c r="J113" s="89">
        <v>0</v>
      </c>
      <c r="K113" s="89">
        <v>0</v>
      </c>
      <c r="L113" s="89">
        <v>0</v>
      </c>
      <c r="M113" s="89">
        <v>0</v>
      </c>
      <c r="N113" s="89">
        <v>0</v>
      </c>
      <c r="O113" s="89"/>
      <c r="P113" s="89"/>
      <c r="Q113" s="43"/>
      <c r="R113" s="43"/>
      <c r="S113" s="43"/>
      <c r="T113" s="43"/>
      <c r="U113" s="43"/>
      <c r="V113" s="43"/>
      <c r="W113" s="43"/>
      <c r="X113" s="43"/>
      <c r="Y113" s="43"/>
      <c r="Z113" s="43"/>
    </row>
    <row r="114" spans="1:26" x14ac:dyDescent="0.25">
      <c r="A114" s="87"/>
      <c r="B114" s="50"/>
      <c r="C114" s="50" t="s">
        <v>6</v>
      </c>
      <c r="D114" s="50"/>
      <c r="E114" s="50"/>
      <c r="F114" s="51"/>
      <c r="G114" s="51"/>
      <c r="H114" s="51"/>
      <c r="I114" s="55">
        <f t="shared" ref="I114:N114" si="10">SUM(I109:I113)</f>
        <v>5</v>
      </c>
      <c r="J114" s="55">
        <f t="shared" si="10"/>
        <v>16</v>
      </c>
      <c r="K114" s="55">
        <f t="shared" si="10"/>
        <v>16</v>
      </c>
      <c r="L114" s="55">
        <f t="shared" si="10"/>
        <v>16</v>
      </c>
      <c r="M114" s="55">
        <f t="shared" si="10"/>
        <v>16</v>
      </c>
      <c r="N114" s="55">
        <f t="shared" si="10"/>
        <v>0</v>
      </c>
      <c r="O114" s="55"/>
      <c r="P114" s="55"/>
      <c r="Q114" s="43"/>
      <c r="R114" s="43"/>
      <c r="S114" s="43"/>
      <c r="T114" s="43"/>
      <c r="U114" s="43"/>
      <c r="V114" s="43"/>
      <c r="W114" s="43"/>
      <c r="X114" s="43"/>
      <c r="Y114" s="43"/>
      <c r="Z114" s="43"/>
    </row>
    <row r="115" spans="1:26" x14ac:dyDescent="0.25">
      <c r="A115" s="87"/>
      <c r="B115" s="87"/>
      <c r="C115" s="87"/>
      <c r="D115" s="87"/>
      <c r="E115" s="87"/>
      <c r="F115" s="85"/>
      <c r="G115" s="87"/>
      <c r="H115" s="88"/>
      <c r="I115" s="87"/>
      <c r="J115" s="89"/>
      <c r="K115" s="89"/>
      <c r="L115" s="89"/>
      <c r="M115" s="89"/>
      <c r="N115" s="89"/>
      <c r="O115" s="89"/>
      <c r="P115" s="89"/>
      <c r="Q115" s="43"/>
      <c r="R115" s="43"/>
      <c r="S115" s="43"/>
      <c r="T115" s="43"/>
      <c r="U115" s="43"/>
      <c r="V115" s="43"/>
      <c r="W115" s="43"/>
      <c r="X115" s="43"/>
      <c r="Y115" s="43"/>
      <c r="Z115" s="43"/>
    </row>
    <row r="116" spans="1:26" ht="18.75" customHeight="1" x14ac:dyDescent="0.25">
      <c r="A116" s="87"/>
      <c r="B116" s="55" t="s">
        <v>118</v>
      </c>
      <c r="C116" s="55"/>
      <c r="D116" s="55"/>
      <c r="E116" s="55"/>
      <c r="F116" s="55"/>
      <c r="G116" s="55"/>
      <c r="H116" s="55"/>
      <c r="I116" s="55">
        <f>SUM(I102,I107,I114)</f>
        <v>216</v>
      </c>
      <c r="J116" s="55">
        <f>SUM(J102,J107,J114)</f>
        <v>227</v>
      </c>
      <c r="K116" s="55">
        <f t="shared" ref="K116:N116" si="11">SUM(K102,K107,K114)</f>
        <v>227</v>
      </c>
      <c r="L116" s="55">
        <f t="shared" si="11"/>
        <v>227</v>
      </c>
      <c r="M116" s="55">
        <f t="shared" si="11"/>
        <v>227</v>
      </c>
      <c r="N116" s="55">
        <f t="shared" si="11"/>
        <v>0</v>
      </c>
      <c r="O116" s="55"/>
      <c r="P116" s="55"/>
      <c r="Q116" s="100"/>
      <c r="R116" s="43"/>
      <c r="S116" s="43"/>
      <c r="T116" s="43"/>
      <c r="U116" s="43"/>
      <c r="V116" s="43"/>
      <c r="W116" s="43"/>
      <c r="X116" s="43"/>
      <c r="Y116" s="43"/>
      <c r="Z116" s="43"/>
    </row>
    <row r="117" spans="1:26" ht="75" customHeight="1" x14ac:dyDescent="0.25">
      <c r="A117" s="87"/>
      <c r="B117" s="86" t="s">
        <v>36</v>
      </c>
      <c r="C117" s="87"/>
      <c r="D117" s="87"/>
      <c r="E117" s="87"/>
      <c r="F117" s="101" t="s">
        <v>27</v>
      </c>
      <c r="G117" s="102" t="s">
        <v>28</v>
      </c>
      <c r="H117" s="87"/>
      <c r="I117" s="87"/>
      <c r="J117" s="89"/>
      <c r="K117" s="89"/>
      <c r="L117" s="89"/>
      <c r="M117" s="89"/>
      <c r="N117" s="89"/>
      <c r="O117" s="89"/>
      <c r="P117" s="89"/>
      <c r="Q117" s="43"/>
      <c r="R117" s="221" t="s">
        <v>129</v>
      </c>
      <c r="S117" s="221"/>
      <c r="T117" s="221"/>
      <c r="U117" s="221"/>
      <c r="V117" s="221"/>
      <c r="W117" s="221"/>
      <c r="X117" s="43"/>
      <c r="Y117" s="43"/>
      <c r="Z117" s="43"/>
    </row>
    <row r="118" spans="1:26" x14ac:dyDescent="0.25">
      <c r="A118" s="87"/>
      <c r="B118" s="87"/>
      <c r="C118" s="87" t="s">
        <v>71</v>
      </c>
      <c r="D118" s="87"/>
      <c r="E118" s="87"/>
      <c r="F118" s="38" t="s">
        <v>15</v>
      </c>
      <c r="G118" s="31"/>
      <c r="H118" s="87"/>
      <c r="I118" s="87"/>
      <c r="J118" s="87">
        <f>IF($F118&lt;=J$3,$G118,0)</f>
        <v>0</v>
      </c>
      <c r="K118" s="87">
        <f t="shared" ref="K118:M126" si="12">IF($F118&lt;=K$3,$G118,0)</f>
        <v>0</v>
      </c>
      <c r="L118" s="87">
        <f t="shared" si="12"/>
        <v>0</v>
      </c>
      <c r="M118" s="87">
        <f t="shared" si="12"/>
        <v>0</v>
      </c>
      <c r="N118" s="87">
        <v>0</v>
      </c>
      <c r="O118" s="87"/>
      <c r="P118" s="87"/>
      <c r="Q118" s="43"/>
      <c r="R118" s="89" t="s">
        <v>126</v>
      </c>
      <c r="S118" s="89"/>
      <c r="T118" s="89"/>
      <c r="U118" s="89"/>
      <c r="V118" s="89"/>
      <c r="W118" s="89"/>
      <c r="X118" s="43"/>
      <c r="Y118" s="43"/>
      <c r="Z118" s="43"/>
    </row>
    <row r="119" spans="1:26" x14ac:dyDescent="0.25">
      <c r="A119" s="87"/>
      <c r="B119" s="87"/>
      <c r="C119" s="87" t="s">
        <v>73</v>
      </c>
      <c r="D119" s="87"/>
      <c r="E119" s="87"/>
      <c r="F119" s="38" t="s">
        <v>15</v>
      </c>
      <c r="G119" s="31"/>
      <c r="H119" s="87"/>
      <c r="I119" s="87"/>
      <c r="J119" s="87">
        <f t="shared" ref="J119:M130" si="13">IF($F119&lt;=J$3,$G119,0)</f>
        <v>0</v>
      </c>
      <c r="K119" s="87">
        <f t="shared" si="12"/>
        <v>0</v>
      </c>
      <c r="L119" s="87">
        <f t="shared" si="12"/>
        <v>0</v>
      </c>
      <c r="M119" s="87">
        <f t="shared" si="12"/>
        <v>0</v>
      </c>
      <c r="N119" s="87">
        <v>0</v>
      </c>
      <c r="O119" s="87"/>
      <c r="P119" s="87"/>
      <c r="Q119" s="43"/>
      <c r="R119" s="89" t="s">
        <v>128</v>
      </c>
      <c r="S119" s="89"/>
      <c r="T119" s="89"/>
      <c r="U119" s="89"/>
      <c r="V119" s="89"/>
      <c r="W119" s="89"/>
      <c r="X119" s="43"/>
      <c r="Y119" s="43"/>
      <c r="Z119" s="43"/>
    </row>
    <row r="120" spans="1:26" x14ac:dyDescent="0.25">
      <c r="A120" s="87"/>
      <c r="B120" s="87"/>
      <c r="C120" s="87" t="s">
        <v>69</v>
      </c>
      <c r="D120" s="87"/>
      <c r="E120" s="87"/>
      <c r="F120" s="38" t="s">
        <v>15</v>
      </c>
      <c r="G120" s="31"/>
      <c r="H120" s="87"/>
      <c r="I120" s="87"/>
      <c r="J120" s="87">
        <f t="shared" si="13"/>
        <v>0</v>
      </c>
      <c r="K120" s="87">
        <f t="shared" si="12"/>
        <v>0</v>
      </c>
      <c r="L120" s="87">
        <f t="shared" si="12"/>
        <v>0</v>
      </c>
      <c r="M120" s="87">
        <f t="shared" si="12"/>
        <v>0</v>
      </c>
      <c r="N120" s="87">
        <v>0</v>
      </c>
      <c r="O120" s="87"/>
      <c r="P120" s="87"/>
      <c r="Q120" s="43"/>
      <c r="R120" s="89" t="s">
        <v>126</v>
      </c>
      <c r="S120" s="89"/>
      <c r="T120" s="89"/>
      <c r="U120" s="89"/>
      <c r="V120" s="89"/>
      <c r="W120" s="89"/>
      <c r="X120" s="43"/>
      <c r="Y120" s="43"/>
      <c r="Z120" s="43"/>
    </row>
    <row r="121" spans="1:26" x14ac:dyDescent="0.25">
      <c r="A121" s="87"/>
      <c r="B121" s="87"/>
      <c r="C121" s="87" t="s">
        <v>68</v>
      </c>
      <c r="D121" s="87"/>
      <c r="E121" s="87"/>
      <c r="F121" s="38" t="s">
        <v>15</v>
      </c>
      <c r="G121" s="31"/>
      <c r="H121" s="87"/>
      <c r="I121" s="87"/>
      <c r="J121" s="87">
        <f t="shared" si="13"/>
        <v>0</v>
      </c>
      <c r="K121" s="87">
        <f t="shared" si="12"/>
        <v>0</v>
      </c>
      <c r="L121" s="87">
        <f t="shared" si="12"/>
        <v>0</v>
      </c>
      <c r="M121" s="87">
        <f t="shared" si="12"/>
        <v>0</v>
      </c>
      <c r="N121" s="87">
        <v>0</v>
      </c>
      <c r="O121" s="87"/>
      <c r="P121" s="87"/>
      <c r="Q121" s="43"/>
      <c r="R121" s="89" t="s">
        <v>127</v>
      </c>
      <c r="S121" s="89"/>
      <c r="T121" s="89"/>
      <c r="U121" s="89"/>
      <c r="V121" s="89"/>
      <c r="W121" s="89"/>
      <c r="X121" s="43"/>
      <c r="Y121" s="43"/>
      <c r="Z121" s="43"/>
    </row>
    <row r="122" spans="1:26" x14ac:dyDescent="0.25">
      <c r="A122" s="87"/>
      <c r="B122" s="87"/>
      <c r="C122" s="87" t="s">
        <v>70</v>
      </c>
      <c r="D122" s="87"/>
      <c r="E122" s="87"/>
      <c r="F122" s="38" t="s">
        <v>15</v>
      </c>
      <c r="G122" s="31"/>
      <c r="H122" s="87"/>
      <c r="I122" s="87"/>
      <c r="J122" s="87">
        <f t="shared" si="13"/>
        <v>0</v>
      </c>
      <c r="K122" s="87">
        <f t="shared" si="12"/>
        <v>0</v>
      </c>
      <c r="L122" s="87">
        <f t="shared" si="12"/>
        <v>0</v>
      </c>
      <c r="M122" s="87">
        <f>IF($F122&lt;=M$3,$G122,0)</f>
        <v>0</v>
      </c>
      <c r="N122" s="87">
        <v>0</v>
      </c>
      <c r="O122" s="87"/>
      <c r="P122" s="87"/>
      <c r="Q122" s="43"/>
      <c r="R122" s="89" t="s">
        <v>126</v>
      </c>
      <c r="S122" s="89"/>
      <c r="T122" s="89"/>
      <c r="U122" s="89"/>
      <c r="V122" s="89"/>
      <c r="W122" s="89"/>
      <c r="X122" s="43"/>
      <c r="Y122" s="43"/>
      <c r="Z122" s="43"/>
    </row>
    <row r="123" spans="1:26" x14ac:dyDescent="0.25">
      <c r="A123" s="87"/>
      <c r="B123" s="87"/>
      <c r="C123" s="87" t="s">
        <v>9</v>
      </c>
      <c r="D123" s="87"/>
      <c r="E123" s="87"/>
      <c r="F123" s="38" t="s">
        <v>15</v>
      </c>
      <c r="G123" s="31"/>
      <c r="H123" s="87"/>
      <c r="I123" s="87"/>
      <c r="J123" s="87">
        <f>IF($F123&lt;=J$3,$G123,0)</f>
        <v>0</v>
      </c>
      <c r="K123" s="87">
        <f t="shared" si="12"/>
        <v>0</v>
      </c>
      <c r="L123" s="87">
        <f t="shared" si="12"/>
        <v>0</v>
      </c>
      <c r="M123" s="87">
        <f t="shared" si="12"/>
        <v>0</v>
      </c>
      <c r="N123" s="87">
        <v>0</v>
      </c>
      <c r="O123" s="87"/>
      <c r="P123" s="87"/>
      <c r="Q123" s="43"/>
      <c r="R123" s="89" t="s">
        <v>130</v>
      </c>
      <c r="S123" s="89"/>
      <c r="T123" s="89"/>
      <c r="U123" s="89"/>
      <c r="V123" s="89"/>
      <c r="W123" s="89"/>
      <c r="X123" s="43"/>
      <c r="Y123" s="43"/>
      <c r="Z123" s="43"/>
    </row>
    <row r="124" spans="1:26" x14ac:dyDescent="0.25">
      <c r="A124" s="87"/>
      <c r="B124" s="87"/>
      <c r="C124" s="87" t="s">
        <v>10</v>
      </c>
      <c r="D124" s="87"/>
      <c r="E124" s="87"/>
      <c r="F124" s="38" t="s">
        <v>15</v>
      </c>
      <c r="G124" s="31"/>
      <c r="H124" s="87"/>
      <c r="I124" s="87"/>
      <c r="J124" s="87">
        <f t="shared" si="13"/>
        <v>0</v>
      </c>
      <c r="K124" s="87">
        <f t="shared" si="12"/>
        <v>0</v>
      </c>
      <c r="L124" s="87">
        <f t="shared" si="12"/>
        <v>0</v>
      </c>
      <c r="M124" s="87">
        <f t="shared" si="12"/>
        <v>0</v>
      </c>
      <c r="N124" s="87">
        <v>0</v>
      </c>
      <c r="O124" s="87"/>
      <c r="P124" s="87"/>
      <c r="Q124" s="43"/>
      <c r="R124" s="89" t="s">
        <v>125</v>
      </c>
      <c r="S124" s="89"/>
      <c r="T124" s="89"/>
      <c r="U124" s="89"/>
      <c r="V124" s="89"/>
      <c r="W124" s="89"/>
      <c r="X124" s="43"/>
      <c r="Y124" s="43"/>
      <c r="Z124" s="43"/>
    </row>
    <row r="125" spans="1:26" x14ac:dyDescent="0.25">
      <c r="A125" s="87"/>
      <c r="B125" s="87"/>
      <c r="C125" s="87" t="s">
        <v>72</v>
      </c>
      <c r="D125" s="87"/>
      <c r="E125" s="87"/>
      <c r="F125" s="38" t="s">
        <v>15</v>
      </c>
      <c r="G125" s="31"/>
      <c r="H125" s="87"/>
      <c r="I125" s="87"/>
      <c r="J125" s="87">
        <f t="shared" si="13"/>
        <v>0</v>
      </c>
      <c r="K125" s="87">
        <f t="shared" si="12"/>
        <v>0</v>
      </c>
      <c r="L125" s="87">
        <f t="shared" si="12"/>
        <v>0</v>
      </c>
      <c r="M125" s="87">
        <f t="shared" si="12"/>
        <v>0</v>
      </c>
      <c r="N125" s="87">
        <v>0</v>
      </c>
      <c r="O125" s="87"/>
      <c r="P125" s="87"/>
      <c r="Q125" s="43"/>
      <c r="R125" s="89" t="s">
        <v>126</v>
      </c>
      <c r="S125" s="89"/>
      <c r="T125" s="89"/>
      <c r="U125" s="89"/>
      <c r="V125" s="89"/>
      <c r="W125" s="89"/>
      <c r="X125" s="43"/>
      <c r="Y125" s="43"/>
      <c r="Z125" s="43"/>
    </row>
    <row r="126" spans="1:26" x14ac:dyDescent="0.25">
      <c r="A126" s="87"/>
      <c r="B126" s="87"/>
      <c r="C126" s="87" t="s">
        <v>74</v>
      </c>
      <c r="D126" s="87"/>
      <c r="E126" s="87"/>
      <c r="F126" s="38" t="s">
        <v>15</v>
      </c>
      <c r="G126" s="31"/>
      <c r="H126" s="87"/>
      <c r="I126" s="87"/>
      <c r="J126" s="87">
        <f t="shared" si="13"/>
        <v>0</v>
      </c>
      <c r="K126" s="87">
        <f t="shared" si="12"/>
        <v>0</v>
      </c>
      <c r="L126" s="87">
        <f t="shared" si="12"/>
        <v>0</v>
      </c>
      <c r="M126" s="87">
        <f t="shared" si="12"/>
        <v>0</v>
      </c>
      <c r="N126" s="87">
        <v>0</v>
      </c>
      <c r="O126" s="87"/>
      <c r="P126" s="87"/>
      <c r="Q126" s="43"/>
      <c r="R126" s="89" t="s">
        <v>126</v>
      </c>
      <c r="S126" s="89"/>
      <c r="T126" s="89"/>
      <c r="U126" s="89"/>
      <c r="V126" s="89"/>
      <c r="W126" s="89"/>
      <c r="X126" s="43"/>
      <c r="Y126" s="43"/>
      <c r="Z126" s="43"/>
    </row>
    <row r="127" spans="1:26" x14ac:dyDescent="0.25">
      <c r="A127" s="87"/>
      <c r="B127" s="87"/>
      <c r="C127" s="87" t="s">
        <v>39</v>
      </c>
      <c r="D127" s="87"/>
      <c r="E127" s="87"/>
      <c r="F127" s="38" t="s">
        <v>15</v>
      </c>
      <c r="G127" s="31"/>
      <c r="H127" s="87"/>
      <c r="I127" s="87"/>
      <c r="J127" s="87">
        <f>IF($F127&lt;=J$3,$G127,0)</f>
        <v>0</v>
      </c>
      <c r="K127" s="87">
        <f t="shared" si="13"/>
        <v>0</v>
      </c>
      <c r="L127" s="87">
        <f t="shared" si="13"/>
        <v>0</v>
      </c>
      <c r="M127" s="87">
        <f t="shared" si="13"/>
        <v>0</v>
      </c>
      <c r="N127" s="87">
        <v>0</v>
      </c>
      <c r="O127" s="87"/>
      <c r="P127" s="87"/>
      <c r="Q127" s="43"/>
      <c r="R127" s="89"/>
      <c r="S127" s="89"/>
      <c r="T127" s="89"/>
      <c r="U127" s="89"/>
      <c r="V127" s="89"/>
      <c r="W127" s="89"/>
      <c r="X127" s="43"/>
      <c r="Y127" s="43"/>
      <c r="Z127" s="43"/>
    </row>
    <row r="128" spans="1:26" x14ac:dyDescent="0.25">
      <c r="A128" s="87"/>
      <c r="B128" s="87"/>
      <c r="C128" s="201" t="s">
        <v>147</v>
      </c>
      <c r="D128" s="202"/>
      <c r="E128" s="203"/>
      <c r="F128" s="38" t="s">
        <v>15</v>
      </c>
      <c r="G128" s="31"/>
      <c r="H128" s="87"/>
      <c r="I128" s="87"/>
      <c r="J128" s="87">
        <f t="shared" si="13"/>
        <v>0</v>
      </c>
      <c r="K128" s="87">
        <f t="shared" si="13"/>
        <v>0</v>
      </c>
      <c r="L128" s="87">
        <f t="shared" si="13"/>
        <v>0</v>
      </c>
      <c r="M128" s="87">
        <f t="shared" si="13"/>
        <v>0</v>
      </c>
      <c r="N128" s="87">
        <v>0</v>
      </c>
      <c r="O128" s="87"/>
      <c r="P128" s="87"/>
      <c r="Q128" s="43"/>
      <c r="R128" s="89"/>
      <c r="S128" s="89"/>
      <c r="T128" s="89"/>
      <c r="U128" s="89"/>
      <c r="V128" s="89"/>
      <c r="W128" s="89"/>
      <c r="X128" s="43"/>
      <c r="Y128" s="43"/>
      <c r="Z128" s="43"/>
    </row>
    <row r="129" spans="1:26" x14ac:dyDescent="0.25">
      <c r="A129" s="87"/>
      <c r="B129" s="87"/>
      <c r="C129" s="201" t="s">
        <v>147</v>
      </c>
      <c r="D129" s="202"/>
      <c r="E129" s="203"/>
      <c r="F129" s="38" t="s">
        <v>15</v>
      </c>
      <c r="G129" s="31"/>
      <c r="H129" s="87"/>
      <c r="I129" s="87"/>
      <c r="J129" s="87">
        <f t="shared" si="13"/>
        <v>0</v>
      </c>
      <c r="K129" s="87">
        <f t="shared" si="13"/>
        <v>0</v>
      </c>
      <c r="L129" s="87">
        <f t="shared" si="13"/>
        <v>0</v>
      </c>
      <c r="M129" s="87">
        <f t="shared" si="13"/>
        <v>0</v>
      </c>
      <c r="N129" s="87">
        <v>0</v>
      </c>
      <c r="O129" s="87"/>
      <c r="P129" s="87"/>
      <c r="Q129" s="43"/>
      <c r="R129" s="89"/>
      <c r="S129" s="89"/>
      <c r="T129" s="89"/>
      <c r="U129" s="89"/>
      <c r="V129" s="89"/>
      <c r="W129" s="89"/>
      <c r="X129" s="43"/>
      <c r="Y129" s="43"/>
      <c r="Z129" s="43"/>
    </row>
    <row r="130" spans="1:26" x14ac:dyDescent="0.25">
      <c r="A130" s="87"/>
      <c r="B130" s="87"/>
      <c r="C130" s="201" t="s">
        <v>147</v>
      </c>
      <c r="D130" s="202"/>
      <c r="E130" s="203"/>
      <c r="F130" s="38" t="s">
        <v>15</v>
      </c>
      <c r="G130" s="31"/>
      <c r="H130" s="87"/>
      <c r="I130" s="87"/>
      <c r="J130" s="87">
        <f t="shared" si="13"/>
        <v>0</v>
      </c>
      <c r="K130" s="87">
        <f t="shared" si="13"/>
        <v>0</v>
      </c>
      <c r="L130" s="87">
        <f t="shared" si="13"/>
        <v>0</v>
      </c>
      <c r="M130" s="87">
        <f t="shared" si="13"/>
        <v>0</v>
      </c>
      <c r="N130" s="87">
        <v>0</v>
      </c>
      <c r="O130" s="87"/>
      <c r="P130" s="87"/>
      <c r="Q130" s="43"/>
      <c r="R130" s="89"/>
      <c r="S130" s="89"/>
      <c r="T130" s="89"/>
      <c r="U130" s="89"/>
      <c r="V130" s="89"/>
      <c r="W130" s="89"/>
      <c r="X130" s="43"/>
      <c r="Y130" s="43"/>
      <c r="Z130" s="43"/>
    </row>
    <row r="131" spans="1:26" x14ac:dyDescent="0.25">
      <c r="A131" s="87"/>
      <c r="B131" s="87"/>
      <c r="C131" s="87"/>
      <c r="D131" s="87"/>
      <c r="E131" s="87"/>
      <c r="F131" s="99"/>
      <c r="G131" s="89"/>
      <c r="H131" s="87"/>
      <c r="I131" s="87"/>
      <c r="J131" s="89"/>
      <c r="K131" s="89"/>
      <c r="L131" s="89"/>
      <c r="M131" s="89"/>
      <c r="N131" s="89"/>
      <c r="O131" s="89"/>
      <c r="P131" s="103"/>
      <c r="Q131" s="43"/>
      <c r="R131" s="43"/>
      <c r="S131" s="43"/>
      <c r="T131" s="43"/>
      <c r="U131" s="43"/>
      <c r="V131" s="43"/>
      <c r="W131" s="43"/>
      <c r="X131" s="43"/>
      <c r="Y131" s="43"/>
      <c r="Z131" s="43"/>
    </row>
    <row r="132" spans="1:26" x14ac:dyDescent="0.25">
      <c r="A132" s="87"/>
      <c r="B132" s="50"/>
      <c r="C132" s="50" t="s">
        <v>23</v>
      </c>
      <c r="D132" s="50"/>
      <c r="E132" s="50"/>
      <c r="F132" s="97"/>
      <c r="G132" s="97"/>
      <c r="H132" s="97"/>
      <c r="I132" s="104"/>
      <c r="J132" s="104">
        <f t="shared" ref="J132" si="14">SUM(J118:J130)</f>
        <v>0</v>
      </c>
      <c r="K132" s="104">
        <f>SUM(K118:K130)</f>
        <v>0</v>
      </c>
      <c r="L132" s="104">
        <f t="shared" ref="L132:N132" si="15">SUM(L118:L130)</f>
        <v>0</v>
      </c>
      <c r="M132" s="104">
        <f t="shared" si="15"/>
        <v>0</v>
      </c>
      <c r="N132" s="104">
        <f t="shared" si="15"/>
        <v>0</v>
      </c>
      <c r="O132" s="104"/>
      <c r="P132" s="104"/>
      <c r="Q132" s="43"/>
      <c r="R132" s="43"/>
      <c r="S132" s="43"/>
      <c r="T132" s="43"/>
      <c r="U132" s="43"/>
      <c r="V132" s="43"/>
      <c r="W132" s="43"/>
      <c r="X132" s="43"/>
      <c r="Y132" s="43"/>
      <c r="Z132" s="43"/>
    </row>
    <row r="133" spans="1:26" x14ac:dyDescent="0.25">
      <c r="A133" s="87"/>
      <c r="B133" s="87"/>
      <c r="C133" s="87"/>
      <c r="D133" s="87"/>
      <c r="E133" s="87"/>
      <c r="F133" s="105"/>
      <c r="G133" s="89"/>
      <c r="H133" s="89"/>
      <c r="I133" s="87"/>
      <c r="J133" s="89"/>
      <c r="K133" s="89"/>
      <c r="L133" s="89"/>
      <c r="M133" s="89"/>
      <c r="N133" s="89"/>
      <c r="O133" s="89"/>
      <c r="P133" s="89"/>
      <c r="Q133" s="43"/>
      <c r="R133" s="43"/>
      <c r="S133" s="43"/>
      <c r="T133" s="43"/>
      <c r="U133" s="43"/>
      <c r="V133" s="43"/>
      <c r="W133" s="43"/>
      <c r="X133" s="43"/>
      <c r="Y133" s="43"/>
      <c r="Z133" s="43"/>
    </row>
    <row r="134" spans="1:26" ht="44.25" customHeight="1" x14ac:dyDescent="0.25">
      <c r="A134" s="87"/>
      <c r="B134" s="226" t="s">
        <v>214</v>
      </c>
      <c r="C134" s="226"/>
      <c r="D134" s="226"/>
      <c r="E134" s="227"/>
      <c r="F134" s="106" t="s">
        <v>41</v>
      </c>
      <c r="G134" s="101" t="s">
        <v>42</v>
      </c>
      <c r="H134" s="102" t="s">
        <v>26</v>
      </c>
      <c r="I134" s="87"/>
      <c r="J134" s="89"/>
      <c r="K134" s="89"/>
      <c r="L134" s="89"/>
      <c r="M134" s="89"/>
      <c r="N134" s="89"/>
      <c r="O134" s="89"/>
      <c r="P134" s="89"/>
      <c r="Q134" s="43"/>
      <c r="R134" s="43"/>
      <c r="S134" s="43"/>
      <c r="T134" s="43"/>
      <c r="U134" s="43"/>
      <c r="V134" s="43"/>
      <c r="W134" s="43"/>
      <c r="X134" s="43"/>
      <c r="Y134" s="43"/>
      <c r="Z134" s="43"/>
    </row>
    <row r="135" spans="1:26" x14ac:dyDescent="0.25">
      <c r="A135" s="87"/>
      <c r="B135" s="87"/>
      <c r="C135" s="87" t="s">
        <v>84</v>
      </c>
      <c r="D135" s="87"/>
      <c r="E135" s="87"/>
      <c r="F135" s="38" t="s">
        <v>15</v>
      </c>
      <c r="G135" s="38" t="s">
        <v>15</v>
      </c>
      <c r="H135" s="107">
        <v>-93</v>
      </c>
      <c r="I135" s="89">
        <v>0</v>
      </c>
      <c r="J135" s="89">
        <f t="shared" ref="J135:M137" si="16">IF(AND($F135&lt;=J$3,$G135&gt;=J$3),$H135,0)</f>
        <v>0</v>
      </c>
      <c r="K135" s="89">
        <f t="shared" si="16"/>
        <v>0</v>
      </c>
      <c r="L135" s="89">
        <f t="shared" si="16"/>
        <v>0</v>
      </c>
      <c r="M135" s="89">
        <f t="shared" si="16"/>
        <v>0</v>
      </c>
      <c r="N135" s="89">
        <v>0</v>
      </c>
      <c r="O135" s="89"/>
      <c r="P135" s="89"/>
      <c r="Q135" s="43"/>
      <c r="R135" s="43"/>
      <c r="S135" s="43"/>
      <c r="T135" s="43"/>
      <c r="U135" s="43"/>
      <c r="V135" s="43"/>
      <c r="W135" s="43"/>
      <c r="X135" s="43"/>
      <c r="Y135" s="43"/>
      <c r="Z135" s="43"/>
    </row>
    <row r="136" spans="1:26" x14ac:dyDescent="0.25">
      <c r="A136" s="87"/>
      <c r="B136" s="87"/>
      <c r="C136" s="87" t="s">
        <v>158</v>
      </c>
      <c r="D136" s="87"/>
      <c r="E136" s="87"/>
      <c r="F136" s="38" t="s">
        <v>15</v>
      </c>
      <c r="G136" s="38" t="s">
        <v>15</v>
      </c>
      <c r="H136" s="107">
        <v>-15.5</v>
      </c>
      <c r="I136" s="89">
        <v>0</v>
      </c>
      <c r="J136" s="89">
        <f t="shared" si="16"/>
        <v>0</v>
      </c>
      <c r="K136" s="89">
        <f t="shared" si="16"/>
        <v>0</v>
      </c>
      <c r="L136" s="89">
        <f t="shared" si="16"/>
        <v>0</v>
      </c>
      <c r="M136" s="89">
        <f t="shared" si="16"/>
        <v>0</v>
      </c>
      <c r="N136" s="89">
        <v>0</v>
      </c>
      <c r="O136" s="89"/>
      <c r="P136" s="89"/>
      <c r="Q136" s="43"/>
      <c r="R136" s="43"/>
      <c r="S136" s="43"/>
      <c r="T136" s="43"/>
      <c r="U136" s="43"/>
      <c r="V136" s="43"/>
      <c r="W136" s="43"/>
      <c r="X136" s="43"/>
      <c r="Y136" s="43"/>
      <c r="Z136" s="43"/>
    </row>
    <row r="137" spans="1:26" x14ac:dyDescent="0.25">
      <c r="A137" s="87"/>
      <c r="B137" s="87"/>
      <c r="C137" s="42" t="s">
        <v>159</v>
      </c>
      <c r="D137" s="30"/>
      <c r="E137" s="30"/>
      <c r="F137" s="38" t="s">
        <v>15</v>
      </c>
      <c r="G137" s="38" t="s">
        <v>15</v>
      </c>
      <c r="H137" s="31"/>
      <c r="I137" s="89">
        <v>0</v>
      </c>
      <c r="J137" s="89">
        <f t="shared" si="16"/>
        <v>0</v>
      </c>
      <c r="K137" s="89">
        <f>IF(AND($F137&lt;=K$3,$G137&gt;=K$3),$H137,0)</f>
        <v>0</v>
      </c>
      <c r="L137" s="89">
        <f>IF(AND($F137&lt;=L$3,$G137&gt;=L$3),$H137,0)</f>
        <v>0</v>
      </c>
      <c r="M137" s="89">
        <f t="shared" si="16"/>
        <v>0</v>
      </c>
      <c r="N137" s="89">
        <v>0</v>
      </c>
      <c r="O137" s="89"/>
      <c r="P137" s="89"/>
      <c r="Q137" s="43"/>
      <c r="R137" s="43"/>
      <c r="S137" s="43"/>
      <c r="T137" s="43"/>
      <c r="U137" s="43"/>
      <c r="V137" s="43"/>
      <c r="W137" s="43"/>
      <c r="X137" s="43"/>
      <c r="Y137" s="43"/>
      <c r="Z137" s="43"/>
    </row>
    <row r="138" spans="1:26" x14ac:dyDescent="0.25">
      <c r="A138" s="87"/>
      <c r="B138" s="50"/>
      <c r="C138" s="50" t="s">
        <v>119</v>
      </c>
      <c r="D138" s="50"/>
      <c r="E138" s="50"/>
      <c r="F138" s="97"/>
      <c r="G138" s="97"/>
      <c r="H138" s="97"/>
      <c r="I138" s="104">
        <f t="shared" ref="I138:N138" si="17">SUM(I135:I137)</f>
        <v>0</v>
      </c>
      <c r="J138" s="104">
        <f t="shared" si="17"/>
        <v>0</v>
      </c>
      <c r="K138" s="104">
        <f t="shared" si="17"/>
        <v>0</v>
      </c>
      <c r="L138" s="104">
        <f t="shared" si="17"/>
        <v>0</v>
      </c>
      <c r="M138" s="104">
        <f t="shared" si="17"/>
        <v>0</v>
      </c>
      <c r="N138" s="104">
        <f t="shared" si="17"/>
        <v>0</v>
      </c>
      <c r="O138" s="97"/>
      <c r="P138" s="104"/>
      <c r="Q138" s="43"/>
      <c r="R138" s="43"/>
      <c r="S138" s="43"/>
      <c r="T138" s="43"/>
      <c r="U138" s="43"/>
      <c r="V138" s="43"/>
      <c r="W138" s="43"/>
      <c r="X138" s="43"/>
      <c r="Y138" s="43"/>
      <c r="Z138" s="43"/>
    </row>
    <row r="139" spans="1:26" x14ac:dyDescent="0.25">
      <c r="A139" s="87"/>
      <c r="B139" s="50"/>
      <c r="C139" s="50"/>
      <c r="D139" s="50"/>
      <c r="E139" s="50"/>
      <c r="F139" s="97"/>
      <c r="G139" s="97"/>
      <c r="H139" s="97"/>
      <c r="I139" s="104"/>
      <c r="J139" s="104"/>
      <c r="K139" s="104"/>
      <c r="L139" s="104"/>
      <c r="M139" s="104"/>
      <c r="N139" s="104"/>
      <c r="O139" s="97"/>
      <c r="P139" s="104"/>
      <c r="Q139" s="43"/>
      <c r="R139" s="43"/>
      <c r="S139" s="43"/>
      <c r="T139" s="43"/>
      <c r="U139" s="43"/>
      <c r="V139" s="43"/>
      <c r="W139" s="43"/>
      <c r="X139" s="43"/>
      <c r="Y139" s="43"/>
      <c r="Z139" s="43"/>
    </row>
    <row r="140" spans="1:26" x14ac:dyDescent="0.25">
      <c r="A140" s="87"/>
      <c r="B140" s="87"/>
      <c r="C140" s="87"/>
      <c r="D140" s="87"/>
      <c r="E140" s="87"/>
      <c r="F140" s="87"/>
      <c r="G140" s="87"/>
      <c r="H140" s="87"/>
      <c r="I140" s="87"/>
      <c r="J140" s="87"/>
      <c r="K140" s="87"/>
      <c r="L140" s="87"/>
      <c r="M140" s="87"/>
      <c r="N140" s="87"/>
      <c r="O140" s="87"/>
      <c r="P140" s="87"/>
      <c r="Q140" s="43"/>
      <c r="R140" s="43"/>
      <c r="S140" s="43"/>
      <c r="T140" s="43"/>
      <c r="U140" s="43"/>
      <c r="V140" s="43"/>
      <c r="W140" s="43"/>
      <c r="X140" s="43"/>
      <c r="Y140" s="43"/>
      <c r="Z140" s="43"/>
    </row>
    <row r="141" spans="1:26" x14ac:dyDescent="0.25">
      <c r="A141" s="89"/>
      <c r="B141" s="111" t="s">
        <v>155</v>
      </c>
      <c r="C141" s="111"/>
      <c r="D141" s="111"/>
      <c r="E141" s="111"/>
      <c r="F141" s="111"/>
      <c r="G141" s="111"/>
      <c r="H141" s="111"/>
      <c r="I141" s="112">
        <f t="shared" ref="I141:N141" si="18">I116+I132+I138</f>
        <v>216</v>
      </c>
      <c r="J141" s="112">
        <f>J116+J132+J138</f>
        <v>227</v>
      </c>
      <c r="K141" s="112">
        <f t="shared" si="18"/>
        <v>227</v>
      </c>
      <c r="L141" s="112">
        <f t="shared" si="18"/>
        <v>227</v>
      </c>
      <c r="M141" s="112">
        <f t="shared" si="18"/>
        <v>227</v>
      </c>
      <c r="N141" s="112">
        <f t="shared" si="18"/>
        <v>0</v>
      </c>
      <c r="O141" s="111"/>
      <c r="P141" s="113"/>
      <c r="Q141" s="43"/>
      <c r="R141" s="43"/>
      <c r="S141" s="43"/>
      <c r="T141" s="43"/>
      <c r="U141" s="43"/>
      <c r="V141" s="43"/>
      <c r="W141" s="43"/>
      <c r="X141" s="43"/>
      <c r="Y141" s="43"/>
      <c r="Z141" s="43"/>
    </row>
    <row r="142" spans="1:26" x14ac:dyDescent="0.25">
      <c r="A142" s="87"/>
      <c r="B142" s="86" t="s">
        <v>38</v>
      </c>
      <c r="C142" s="87"/>
      <c r="D142" s="87"/>
      <c r="E142" s="87"/>
      <c r="F142" s="89"/>
      <c r="G142" s="89"/>
      <c r="H142" s="89"/>
      <c r="I142" s="87"/>
      <c r="J142" s="89"/>
      <c r="K142" s="89"/>
      <c r="L142" s="89"/>
      <c r="M142" s="89"/>
      <c r="N142" s="89"/>
      <c r="O142" s="89"/>
      <c r="P142" s="89"/>
      <c r="Q142" s="43"/>
      <c r="R142" s="43"/>
      <c r="S142" s="43"/>
      <c r="T142" s="43"/>
      <c r="U142" s="43"/>
      <c r="V142" s="43"/>
      <c r="W142" s="43"/>
      <c r="X142" s="43"/>
      <c r="Y142" s="43"/>
      <c r="Z142" s="43"/>
    </row>
    <row r="143" spans="1:26" ht="60.75" customHeight="1" x14ac:dyDescent="0.25">
      <c r="A143" s="89"/>
      <c r="B143" s="23" t="s">
        <v>113</v>
      </c>
      <c r="C143" s="21"/>
      <c r="D143" s="21"/>
      <c r="E143" s="21"/>
      <c r="F143" s="114" t="s">
        <v>24</v>
      </c>
      <c r="G143" s="22"/>
      <c r="H143" s="222" t="s">
        <v>203</v>
      </c>
      <c r="I143" s="222"/>
      <c r="J143" s="222"/>
      <c r="K143" s="222"/>
      <c r="L143" s="222"/>
      <c r="M143" s="222"/>
      <c r="N143" s="222"/>
      <c r="O143" s="222"/>
      <c r="P143" s="222"/>
      <c r="Q143" s="43"/>
      <c r="R143" s="43"/>
      <c r="S143" s="43"/>
      <c r="T143" s="43"/>
      <c r="U143" s="43"/>
      <c r="V143" s="43"/>
      <c r="W143" s="43"/>
      <c r="X143" s="43"/>
      <c r="Y143" s="43"/>
      <c r="Z143" s="43"/>
    </row>
    <row r="144" spans="1:26" ht="28.5" customHeight="1" x14ac:dyDescent="0.25">
      <c r="A144" s="89"/>
      <c r="B144" s="24"/>
      <c r="C144" s="21"/>
      <c r="D144" s="21"/>
      <c r="E144" s="21" t="s">
        <v>124</v>
      </c>
      <c r="F144" s="126"/>
      <c r="G144" s="22"/>
      <c r="H144" s="37"/>
      <c r="I144" s="37"/>
      <c r="J144" s="37"/>
      <c r="K144" s="37"/>
      <c r="L144" s="37"/>
      <c r="M144" s="37"/>
      <c r="N144" s="37"/>
      <c r="O144" s="37"/>
      <c r="P144" s="37"/>
      <c r="Q144" s="43"/>
      <c r="R144" s="43"/>
      <c r="S144" s="43"/>
      <c r="T144" s="43"/>
      <c r="U144" s="43"/>
      <c r="V144" s="43"/>
      <c r="W144" s="43"/>
      <c r="X144" s="43"/>
      <c r="Y144" s="43"/>
      <c r="Z144" s="43"/>
    </row>
    <row r="145" spans="1:26" x14ac:dyDescent="0.25">
      <c r="A145" s="89"/>
      <c r="B145" s="24"/>
      <c r="C145" s="21"/>
      <c r="D145" s="21"/>
      <c r="E145" s="21" t="s">
        <v>123</v>
      </c>
      <c r="F145" s="126"/>
      <c r="G145" s="27"/>
      <c r="H145" s="222"/>
      <c r="I145" s="222"/>
      <c r="J145" s="222"/>
      <c r="K145" s="222"/>
      <c r="L145" s="222"/>
      <c r="M145" s="222"/>
      <c r="N145" s="222"/>
      <c r="O145" s="222"/>
      <c r="P145" s="222"/>
      <c r="Q145" s="43"/>
      <c r="R145" s="43"/>
      <c r="S145" s="43"/>
      <c r="T145" s="43"/>
      <c r="U145" s="43"/>
      <c r="V145" s="43"/>
      <c r="W145" s="43"/>
      <c r="X145" s="43"/>
      <c r="Y145" s="43"/>
      <c r="Z145" s="43"/>
    </row>
    <row r="146" spans="1:26" x14ac:dyDescent="0.25">
      <c r="A146" s="89"/>
      <c r="B146" s="24"/>
      <c r="C146" s="21"/>
      <c r="D146" s="21"/>
      <c r="E146" s="21"/>
      <c r="F146" s="25"/>
      <c r="G146" s="27"/>
      <c r="H146" s="26"/>
      <c r="I146" s="22"/>
      <c r="J146" s="22"/>
      <c r="K146" s="22"/>
      <c r="L146" s="22"/>
      <c r="M146" s="22"/>
      <c r="N146" s="22"/>
      <c r="O146" s="22"/>
      <c r="P146" s="22"/>
      <c r="Q146" s="43"/>
      <c r="R146" s="43"/>
      <c r="S146" s="43"/>
      <c r="T146" s="43"/>
      <c r="U146" s="43"/>
      <c r="V146" s="43"/>
      <c r="W146" s="43"/>
      <c r="X146" s="43"/>
      <c r="Y146" s="43"/>
      <c r="Z146" s="43"/>
    </row>
    <row r="147" spans="1:26" x14ac:dyDescent="0.25">
      <c r="A147" s="89"/>
      <c r="B147" s="24"/>
      <c r="C147" s="21"/>
      <c r="D147" s="21"/>
      <c r="E147" s="21"/>
      <c r="F147" s="25" t="s">
        <v>115</v>
      </c>
      <c r="G147" s="27"/>
      <c r="H147" s="26"/>
      <c r="I147" s="22"/>
      <c r="J147" s="22"/>
      <c r="K147" s="22"/>
      <c r="L147" s="22"/>
      <c r="M147" s="22"/>
      <c r="N147" s="22"/>
      <c r="O147" s="22"/>
      <c r="P147" s="22"/>
      <c r="Q147" s="43"/>
      <c r="R147" s="43"/>
      <c r="S147" s="43"/>
      <c r="T147" s="43"/>
      <c r="U147" s="43"/>
      <c r="V147" s="43"/>
      <c r="W147" s="43"/>
      <c r="X147" s="43"/>
      <c r="Y147" s="43"/>
      <c r="Z147" s="43"/>
    </row>
    <row r="148" spans="1:26" ht="49.5" customHeight="1" x14ac:dyDescent="0.25">
      <c r="A148" s="89"/>
      <c r="B148" s="28" t="s">
        <v>114</v>
      </c>
      <c r="C148" s="21"/>
      <c r="D148" s="21"/>
      <c r="E148" s="21"/>
      <c r="F148" s="126"/>
      <c r="G148" s="142" t="s">
        <v>205</v>
      </c>
      <c r="H148" s="222" t="s">
        <v>142</v>
      </c>
      <c r="I148" s="222"/>
      <c r="J148" s="222"/>
      <c r="K148" s="222"/>
      <c r="L148" s="222"/>
      <c r="M148" s="222"/>
      <c r="N148" s="222"/>
      <c r="O148" s="222"/>
      <c r="P148" s="222"/>
      <c r="Q148" s="43"/>
      <c r="R148" s="43"/>
      <c r="S148" s="43"/>
      <c r="T148" s="43"/>
      <c r="U148" s="43"/>
      <c r="V148" s="43"/>
      <c r="W148" s="43"/>
      <c r="X148" s="43"/>
      <c r="Y148" s="43"/>
      <c r="Z148" s="43"/>
    </row>
    <row r="149" spans="1:26" x14ac:dyDescent="0.25">
      <c r="A149" s="89"/>
      <c r="B149" s="86"/>
      <c r="C149" s="87"/>
      <c r="D149" s="87"/>
      <c r="E149" s="87"/>
      <c r="F149" s="108"/>
      <c r="G149" s="89"/>
      <c r="H149" s="109"/>
      <c r="I149" s="89"/>
      <c r="J149" s="89"/>
      <c r="K149" s="89"/>
      <c r="L149" s="89"/>
      <c r="M149" s="89"/>
      <c r="N149" s="89"/>
      <c r="O149" s="89"/>
      <c r="P149" s="89"/>
      <c r="Q149" s="43"/>
      <c r="R149" s="43"/>
      <c r="S149" s="43"/>
      <c r="T149" s="43"/>
      <c r="U149" s="43"/>
      <c r="V149" s="43"/>
      <c r="W149" s="43"/>
      <c r="X149" s="43"/>
      <c r="Y149" s="43"/>
      <c r="Z149" s="43"/>
    </row>
    <row r="150" spans="1:26" x14ac:dyDescent="0.25">
      <c r="A150" s="87"/>
      <c r="B150" s="86" t="s">
        <v>117</v>
      </c>
      <c r="C150" s="87"/>
      <c r="D150" s="87"/>
      <c r="E150" s="87"/>
      <c r="F150" s="105"/>
      <c r="G150" s="214"/>
      <c r="H150" s="214"/>
      <c r="I150" s="214"/>
      <c r="J150" s="214"/>
      <c r="K150" s="214"/>
      <c r="L150" s="214"/>
      <c r="M150" s="214"/>
      <c r="N150" s="214"/>
      <c r="O150" s="214"/>
      <c r="P150" s="89"/>
      <c r="Q150" s="43"/>
      <c r="R150" s="43"/>
      <c r="S150" s="43"/>
      <c r="T150" s="43"/>
      <c r="U150" s="43"/>
      <c r="V150" s="43"/>
      <c r="W150" s="43"/>
      <c r="X150" s="43"/>
      <c r="Y150" s="43"/>
      <c r="Z150" s="43"/>
    </row>
    <row r="151" spans="1:26" ht="45" x14ac:dyDescent="0.25">
      <c r="A151" s="87"/>
      <c r="B151" s="24"/>
      <c r="C151" s="208"/>
      <c r="D151" s="208"/>
      <c r="E151" s="209"/>
      <c r="F151" s="147" t="s">
        <v>204</v>
      </c>
      <c r="G151" s="114" t="s">
        <v>132</v>
      </c>
      <c r="H151" s="114" t="s">
        <v>133</v>
      </c>
      <c r="I151" s="114" t="s">
        <v>134</v>
      </c>
      <c r="J151" s="115" t="s">
        <v>135</v>
      </c>
      <c r="K151" s="114" t="s">
        <v>136</v>
      </c>
      <c r="L151" s="114" t="s">
        <v>137</v>
      </c>
      <c r="M151" s="114" t="s">
        <v>138</v>
      </c>
      <c r="N151" s="114" t="s">
        <v>139</v>
      </c>
      <c r="O151" s="116" t="s">
        <v>141</v>
      </c>
      <c r="P151" s="142"/>
      <c r="Q151" s="43"/>
      <c r="R151" s="43"/>
      <c r="S151" s="43"/>
      <c r="T151" s="43"/>
      <c r="U151" s="43"/>
      <c r="V151" s="43"/>
      <c r="W151" s="43"/>
      <c r="X151" s="43"/>
      <c r="Y151" s="43"/>
      <c r="Z151" s="43"/>
    </row>
    <row r="152" spans="1:26" ht="30.75" customHeight="1" x14ac:dyDescent="0.25">
      <c r="A152" s="87"/>
      <c r="B152" s="21"/>
      <c r="C152" s="210" t="s">
        <v>140</v>
      </c>
      <c r="D152" s="210"/>
      <c r="E152" s="211"/>
      <c r="F152" s="39" t="s">
        <v>8</v>
      </c>
      <c r="G152" s="117">
        <v>0</v>
      </c>
      <c r="H152" s="117">
        <v>0</v>
      </c>
      <c r="I152" s="117">
        <v>0.1</v>
      </c>
      <c r="J152" s="117">
        <v>0.1</v>
      </c>
      <c r="K152" s="117">
        <v>0.2</v>
      </c>
      <c r="L152" s="117">
        <v>0.1</v>
      </c>
      <c r="M152" s="117">
        <v>0.2</v>
      </c>
      <c r="N152" s="117">
        <v>0.2</v>
      </c>
      <c r="O152" s="117">
        <v>0.2</v>
      </c>
      <c r="P152" s="144"/>
      <c r="Q152" s="43"/>
      <c r="R152" s="43"/>
      <c r="S152" s="43"/>
      <c r="T152" s="43"/>
      <c r="U152" s="43"/>
      <c r="V152" s="43"/>
      <c r="W152" s="43"/>
      <c r="X152" s="43"/>
      <c r="Y152" s="43"/>
      <c r="Z152" s="43"/>
    </row>
    <row r="153" spans="1:26" ht="30" customHeight="1" x14ac:dyDescent="0.25">
      <c r="A153" s="87"/>
      <c r="B153" s="21"/>
      <c r="C153" s="212" t="s">
        <v>197</v>
      </c>
      <c r="D153" s="213"/>
      <c r="E153" s="213"/>
      <c r="F153" s="39"/>
      <c r="G153" s="176"/>
      <c r="H153" s="176"/>
      <c r="I153" s="176"/>
      <c r="J153" s="176"/>
      <c r="K153" s="176"/>
      <c r="L153" s="176"/>
      <c r="M153" s="176"/>
      <c r="N153" s="176"/>
      <c r="O153" s="176"/>
      <c r="P153" s="27"/>
      <c r="Q153" s="43"/>
      <c r="R153" s="43"/>
      <c r="S153" s="43"/>
      <c r="T153" s="43"/>
      <c r="U153" s="43"/>
      <c r="V153" s="43"/>
      <c r="W153" s="43"/>
      <c r="X153" s="43"/>
      <c r="Y153" s="43"/>
      <c r="Z153" s="43"/>
    </row>
    <row r="154" spans="1:26" ht="30" customHeight="1" x14ac:dyDescent="0.25">
      <c r="A154" s="87"/>
      <c r="B154" s="21"/>
      <c r="C154" s="138"/>
      <c r="D154" s="138"/>
      <c r="E154" s="138"/>
      <c r="F154" s="138"/>
      <c r="G154" s="138"/>
      <c r="H154" s="138"/>
      <c r="I154" s="138"/>
      <c r="J154" s="146"/>
      <c r="K154" s="138"/>
      <c r="L154" s="138"/>
      <c r="M154" s="138"/>
      <c r="N154" s="138"/>
      <c r="O154" s="138"/>
      <c r="P154" s="27"/>
      <c r="Q154" s="43"/>
      <c r="R154" s="43"/>
      <c r="S154" s="43"/>
      <c r="T154" s="43"/>
      <c r="U154" s="43"/>
      <c r="V154" s="43"/>
      <c r="W154" s="43"/>
      <c r="X154" s="43"/>
      <c r="Y154" s="43"/>
      <c r="Z154" s="43"/>
    </row>
    <row r="155" spans="1:26" ht="46.5" customHeight="1" x14ac:dyDescent="0.25">
      <c r="A155" s="87"/>
      <c r="B155" s="21"/>
      <c r="C155" s="208"/>
      <c r="D155" s="208"/>
      <c r="E155" s="209"/>
      <c r="F155" s="208"/>
      <c r="G155" s="208"/>
      <c r="H155" s="209"/>
      <c r="I155" s="141" t="s">
        <v>116</v>
      </c>
      <c r="J155" s="140">
        <v>2025</v>
      </c>
      <c r="K155" s="145">
        <v>2030</v>
      </c>
      <c r="L155" s="140">
        <v>2035</v>
      </c>
      <c r="M155" s="140">
        <v>2040</v>
      </c>
      <c r="N155" s="145">
        <v>2045</v>
      </c>
      <c r="O155" s="138"/>
      <c r="P155" s="27"/>
      <c r="Q155" s="43"/>
      <c r="R155" s="43"/>
      <c r="S155" s="43"/>
      <c r="T155" s="43"/>
      <c r="U155" s="43"/>
      <c r="V155" s="43"/>
      <c r="W155" s="43"/>
      <c r="X155" s="43"/>
      <c r="Y155" s="43"/>
      <c r="Z155" s="43"/>
    </row>
    <row r="156" spans="1:26" ht="44.25" customHeight="1" x14ac:dyDescent="0.25">
      <c r="A156" s="87"/>
      <c r="B156" s="21"/>
      <c r="C156" s="208"/>
      <c r="D156" s="208"/>
      <c r="E156" s="209"/>
      <c r="F156" s="215" t="s">
        <v>206</v>
      </c>
      <c r="G156" s="215"/>
      <c r="H156" s="228"/>
      <c r="I156" s="143">
        <f t="shared" ref="I156:N156" si="19">IF(AND($F$152="x",$F$153="x"),"choose only one rationing sequence",IF($F$152="x",I$141*(8.5/(8.5-SUM($G$152:$N$152)-$O$152*0.5))-I$141,""))</f>
        <v>28.799999999999983</v>
      </c>
      <c r="J156" s="143">
        <f t="shared" si="19"/>
        <v>30.266666666666652</v>
      </c>
      <c r="K156" s="143">
        <f t="shared" si="19"/>
        <v>30.266666666666652</v>
      </c>
      <c r="L156" s="143">
        <f t="shared" si="19"/>
        <v>30.266666666666652</v>
      </c>
      <c r="M156" s="143">
        <f t="shared" si="19"/>
        <v>30.266666666666652</v>
      </c>
      <c r="N156" s="143">
        <f t="shared" si="19"/>
        <v>0</v>
      </c>
      <c r="O156" s="138"/>
      <c r="P156" s="27"/>
      <c r="Q156" s="43"/>
      <c r="R156" s="43"/>
      <c r="S156" s="43"/>
      <c r="T156" s="43"/>
      <c r="U156" s="43"/>
      <c r="V156" s="43"/>
      <c r="W156" s="43"/>
      <c r="X156" s="43"/>
      <c r="Y156" s="43"/>
      <c r="Z156" s="43"/>
    </row>
    <row r="157" spans="1:26" ht="44.25" customHeight="1" x14ac:dyDescent="0.25">
      <c r="A157" s="87"/>
      <c r="B157" s="21"/>
      <c r="C157" s="138"/>
      <c r="D157" s="138"/>
      <c r="E157" s="139"/>
      <c r="F157" s="215" t="s">
        <v>207</v>
      </c>
      <c r="G157" s="215"/>
      <c r="H157" s="215"/>
      <c r="I157" s="143" t="str">
        <f>IF(AND($F$152="x",$F$153="x"),"choose only one rationing sequence",IF($F$153="x",I$141*(8.5/(8.5-SUM($G$153:$N$153)-$O$153*0.5))-I$141,""))</f>
        <v/>
      </c>
      <c r="J157" s="143" t="str">
        <f t="shared" ref="J157:N157" si="20">IF(AND($F$152="x",$F$153="x"),"choose only one rationing sequence",IF($F$153="x",J$141*(8.5/(8.5-SUM($G$153:$N$153)-$O$153*0.5))-J$141,""))</f>
        <v/>
      </c>
      <c r="K157" s="143" t="str">
        <f t="shared" si="20"/>
        <v/>
      </c>
      <c r="L157" s="143" t="str">
        <f t="shared" si="20"/>
        <v/>
      </c>
      <c r="M157" s="143" t="str">
        <f t="shared" si="20"/>
        <v/>
      </c>
      <c r="N157" s="143" t="str">
        <f t="shared" si="20"/>
        <v/>
      </c>
      <c r="O157" s="138"/>
      <c r="P157" s="27"/>
      <c r="Q157" s="43"/>
      <c r="R157" s="43"/>
      <c r="S157" s="43"/>
      <c r="T157" s="43"/>
      <c r="U157" s="43"/>
      <c r="V157" s="43"/>
      <c r="W157" s="43"/>
      <c r="X157" s="43"/>
      <c r="Y157" s="43"/>
      <c r="Z157" s="43"/>
    </row>
    <row r="158" spans="1:26" ht="30" customHeight="1" x14ac:dyDescent="0.25">
      <c r="A158" s="87"/>
      <c r="B158" s="21"/>
      <c r="C158" s="208"/>
      <c r="D158" s="208"/>
      <c r="E158" s="209"/>
      <c r="F158" s="208"/>
      <c r="G158" s="208"/>
      <c r="H158" s="209"/>
      <c r="I158" s="208"/>
      <c r="J158" s="208"/>
      <c r="K158" s="209"/>
      <c r="L158" s="208"/>
      <c r="M158" s="208"/>
      <c r="N158" s="209"/>
      <c r="O158" s="138"/>
      <c r="P158" s="27"/>
      <c r="Q158" s="43"/>
      <c r="R158" s="43"/>
      <c r="S158" s="43"/>
      <c r="T158" s="43"/>
      <c r="U158" s="43"/>
      <c r="V158" s="43"/>
      <c r="W158" s="43"/>
      <c r="X158" s="43"/>
      <c r="Y158" s="43"/>
      <c r="Z158" s="43"/>
    </row>
    <row r="159" spans="1:26" ht="109.5" customHeight="1" x14ac:dyDescent="0.25">
      <c r="A159" s="87"/>
      <c r="B159" s="21"/>
      <c r="C159" s="208"/>
      <c r="D159" s="208"/>
      <c r="E159" s="209"/>
      <c r="F159" s="27"/>
      <c r="G159" s="222" t="s">
        <v>208</v>
      </c>
      <c r="H159" s="222"/>
      <c r="I159" s="222"/>
      <c r="J159" s="222"/>
      <c r="K159" s="222"/>
      <c r="L159" s="222"/>
      <c r="M159" s="222"/>
      <c r="N159" s="222"/>
      <c r="O159" s="222"/>
      <c r="P159" s="22"/>
      <c r="Q159" s="43"/>
      <c r="R159" s="43"/>
      <c r="S159" s="43"/>
      <c r="T159" s="43"/>
      <c r="U159" s="43"/>
      <c r="V159" s="43"/>
      <c r="W159" s="43"/>
      <c r="X159" s="43"/>
      <c r="Y159" s="43"/>
      <c r="Z159" s="43"/>
    </row>
    <row r="160" spans="1:26" x14ac:dyDescent="0.25">
      <c r="A160" s="87"/>
      <c r="B160" s="21"/>
      <c r="C160" s="21"/>
      <c r="D160" s="21"/>
      <c r="E160" s="21"/>
      <c r="F160" s="27"/>
      <c r="G160" s="37"/>
      <c r="H160" s="37"/>
      <c r="I160" s="37"/>
      <c r="J160" s="37"/>
      <c r="K160" s="37"/>
      <c r="L160" s="37"/>
      <c r="M160" s="37"/>
      <c r="N160" s="37"/>
      <c r="O160" s="37"/>
      <c r="P160" s="22"/>
      <c r="Q160" s="43"/>
      <c r="R160" s="43"/>
      <c r="S160" s="43"/>
      <c r="T160" s="43"/>
      <c r="U160" s="43"/>
      <c r="V160" s="43"/>
      <c r="W160" s="43"/>
      <c r="X160" s="43"/>
      <c r="Y160" s="43"/>
      <c r="Z160" s="43"/>
    </row>
    <row r="161" spans="1:26" x14ac:dyDescent="0.25">
      <c r="A161" s="87"/>
      <c r="B161" s="21"/>
      <c r="C161" s="21"/>
      <c r="D161" s="21"/>
      <c r="E161" s="21"/>
      <c r="F161" s="27"/>
      <c r="G161" s="27" t="s">
        <v>150</v>
      </c>
      <c r="H161" s="27"/>
      <c r="I161" s="21"/>
      <c r="J161" s="22"/>
      <c r="K161" s="22"/>
      <c r="L161" s="22"/>
      <c r="M161" s="22"/>
      <c r="N161" s="22"/>
      <c r="O161" s="22"/>
      <c r="P161" s="22"/>
      <c r="Q161" s="43"/>
      <c r="R161" s="43"/>
      <c r="S161" s="43"/>
      <c r="T161" s="43"/>
      <c r="U161" s="43"/>
      <c r="V161" s="43"/>
      <c r="W161" s="43"/>
      <c r="X161" s="43"/>
      <c r="Y161" s="43"/>
      <c r="Z161" s="43"/>
    </row>
    <row r="162" spans="1:26" x14ac:dyDescent="0.25">
      <c r="A162" s="87"/>
      <c r="B162" s="87"/>
      <c r="C162" s="87"/>
      <c r="D162" s="87"/>
      <c r="E162" s="87"/>
      <c r="F162" s="105"/>
      <c r="G162" s="89"/>
      <c r="H162" s="105"/>
      <c r="I162" s="87"/>
      <c r="J162" s="89"/>
      <c r="K162" s="89"/>
      <c r="L162" s="89"/>
      <c r="M162" s="89"/>
      <c r="N162" s="89"/>
      <c r="O162" s="89"/>
      <c r="P162" s="89"/>
      <c r="Q162" s="43"/>
      <c r="R162" s="43"/>
      <c r="S162" s="43"/>
      <c r="T162" s="43"/>
      <c r="U162" s="43"/>
      <c r="V162" s="43"/>
      <c r="W162" s="43"/>
      <c r="X162" s="43"/>
      <c r="Y162" s="43"/>
      <c r="Z162" s="43"/>
    </row>
    <row r="163" spans="1:26" ht="47.25" customHeight="1" x14ac:dyDescent="0.25">
      <c r="A163" s="111"/>
      <c r="B163" s="111" t="s">
        <v>40</v>
      </c>
      <c r="C163" s="111"/>
      <c r="D163" s="111"/>
      <c r="E163" s="111"/>
      <c r="F163" s="111"/>
      <c r="G163" s="111"/>
      <c r="H163" s="111"/>
      <c r="I163" s="204" t="s">
        <v>151</v>
      </c>
      <c r="J163" s="204"/>
      <c r="K163" s="204"/>
      <c r="L163" s="204"/>
      <c r="M163" s="204"/>
      <c r="N163" s="204"/>
      <c r="O163" s="204"/>
      <c r="P163" s="204"/>
      <c r="Q163" s="43"/>
      <c r="R163" s="43"/>
      <c r="S163" s="43"/>
      <c r="T163" s="43"/>
      <c r="U163" s="43"/>
      <c r="V163" s="43"/>
      <c r="W163" s="43"/>
      <c r="X163" s="43"/>
      <c r="Y163" s="43"/>
      <c r="Z163" s="43"/>
    </row>
    <row r="164" spans="1:26" x14ac:dyDescent="0.25">
      <c r="A164" s="111"/>
      <c r="B164" s="111"/>
      <c r="C164" s="111"/>
      <c r="D164" s="111" t="s">
        <v>22</v>
      </c>
      <c r="E164" s="111"/>
      <c r="F164" s="111"/>
      <c r="G164" s="111"/>
      <c r="H164" s="111"/>
      <c r="I164" s="112">
        <f t="shared" ref="I164:N164" si="21">I141</f>
        <v>216</v>
      </c>
      <c r="J164" s="112">
        <f t="shared" si="21"/>
        <v>227</v>
      </c>
      <c r="K164" s="112">
        <f t="shared" si="21"/>
        <v>227</v>
      </c>
      <c r="L164" s="112">
        <f t="shared" si="21"/>
        <v>227</v>
      </c>
      <c r="M164" s="112">
        <f t="shared" si="21"/>
        <v>227</v>
      </c>
      <c r="N164" s="112">
        <f t="shared" si="21"/>
        <v>0</v>
      </c>
      <c r="O164" s="111"/>
      <c r="P164" s="112"/>
      <c r="Q164" s="43"/>
      <c r="R164" s="43"/>
      <c r="S164" s="43"/>
      <c r="T164" s="43"/>
      <c r="U164" s="43"/>
      <c r="V164" s="43"/>
      <c r="W164" s="43"/>
      <c r="X164" s="43"/>
      <c r="Y164" s="43"/>
      <c r="Z164" s="43"/>
    </row>
    <row r="165" spans="1:26" ht="42.75" customHeight="1" x14ac:dyDescent="0.25">
      <c r="A165" s="111"/>
      <c r="B165" s="111"/>
      <c r="C165" s="111"/>
      <c r="D165" s="149" t="s">
        <v>29</v>
      </c>
      <c r="E165" s="111"/>
      <c r="F165" s="111"/>
      <c r="G165" s="111"/>
      <c r="H165" s="111"/>
      <c r="I165" s="148">
        <f t="shared" ref="I165:N165" si="22">IF(AND($F$152="x",$F$153="x"),"choose only one rationing sequence",IF($F$152="x",I156,IF($F$153="x",I157,0)))</f>
        <v>28.799999999999983</v>
      </c>
      <c r="J165" s="148">
        <f t="shared" si="22"/>
        <v>30.266666666666652</v>
      </c>
      <c r="K165" s="148">
        <f t="shared" si="22"/>
        <v>30.266666666666652</v>
      </c>
      <c r="L165" s="148">
        <f t="shared" si="22"/>
        <v>30.266666666666652</v>
      </c>
      <c r="M165" s="148">
        <f t="shared" si="22"/>
        <v>30.266666666666652</v>
      </c>
      <c r="N165" s="148">
        <f t="shared" si="22"/>
        <v>0</v>
      </c>
      <c r="O165" s="111"/>
      <c r="P165" s="112"/>
      <c r="Q165" s="43"/>
      <c r="R165" s="43"/>
      <c r="S165" s="43"/>
      <c r="T165" s="43"/>
      <c r="U165" s="43"/>
      <c r="V165" s="43"/>
      <c r="W165" s="43"/>
      <c r="X165" s="43"/>
      <c r="Y165" s="43"/>
      <c r="Z165" s="43"/>
    </row>
    <row r="166" spans="1:26" x14ac:dyDescent="0.25">
      <c r="A166" s="111"/>
      <c r="B166" s="111"/>
      <c r="C166" s="111" t="s">
        <v>25</v>
      </c>
      <c r="D166" s="111"/>
      <c r="E166" s="111"/>
      <c r="F166" s="111"/>
      <c r="G166" s="111"/>
      <c r="H166" s="111"/>
      <c r="I166" s="112">
        <f>SUM(I164:I165)</f>
        <v>244.79999999999998</v>
      </c>
      <c r="J166" s="112">
        <f>SUM(J164:J165)</f>
        <v>257.26666666666665</v>
      </c>
      <c r="K166" s="112">
        <f t="shared" ref="K166:N166" si="23">SUM(K164:K165)</f>
        <v>257.26666666666665</v>
      </c>
      <c r="L166" s="112">
        <f t="shared" si="23"/>
        <v>257.26666666666665</v>
      </c>
      <c r="M166" s="112">
        <f t="shared" si="23"/>
        <v>257.26666666666665</v>
      </c>
      <c r="N166" s="112">
        <f t="shared" si="23"/>
        <v>0</v>
      </c>
      <c r="O166" s="111"/>
      <c r="P166" s="112"/>
      <c r="Q166" s="43"/>
      <c r="R166" s="43"/>
      <c r="S166" s="43"/>
      <c r="T166" s="43"/>
      <c r="U166" s="43"/>
      <c r="V166" s="43"/>
      <c r="W166" s="43"/>
      <c r="X166" s="43"/>
      <c r="Y166" s="43"/>
      <c r="Z166" s="43"/>
    </row>
    <row r="167" spans="1:26" x14ac:dyDescent="0.25">
      <c r="A167" s="87"/>
      <c r="B167" s="87"/>
      <c r="C167" s="87"/>
      <c r="D167" s="87"/>
      <c r="E167" s="87"/>
      <c r="F167" s="206" t="s">
        <v>24</v>
      </c>
      <c r="G167" s="89"/>
      <c r="H167" s="217" t="s">
        <v>161</v>
      </c>
      <c r="I167" s="87"/>
      <c r="J167" s="89"/>
      <c r="K167" s="89"/>
      <c r="L167" s="89"/>
      <c r="M167" s="89"/>
      <c r="N167" s="89"/>
      <c r="O167" s="89"/>
      <c r="P167" s="89"/>
      <c r="Q167" s="43"/>
      <c r="R167" s="43"/>
      <c r="S167" s="43"/>
      <c r="T167" s="43"/>
      <c r="U167" s="43"/>
      <c r="V167" s="43"/>
      <c r="W167" s="43"/>
      <c r="X167" s="43"/>
      <c r="Y167" s="43"/>
      <c r="Z167" s="43"/>
    </row>
    <row r="168" spans="1:26" ht="48" customHeight="1" x14ac:dyDescent="0.25">
      <c r="A168" s="87"/>
      <c r="B168" s="86" t="s">
        <v>112</v>
      </c>
      <c r="C168" s="87"/>
      <c r="D168" s="87"/>
      <c r="E168" s="87"/>
      <c r="F168" s="207"/>
      <c r="G168" s="89"/>
      <c r="H168" s="218"/>
      <c r="I168" s="87"/>
      <c r="J168" s="89"/>
      <c r="K168" s="89"/>
      <c r="L168" s="205" t="s">
        <v>160</v>
      </c>
      <c r="M168" s="205"/>
      <c r="N168" s="205"/>
      <c r="O168" s="205"/>
      <c r="P168" s="119">
        <v>184</v>
      </c>
      <c r="Q168" s="43"/>
      <c r="R168" s="43"/>
      <c r="S168" s="43"/>
      <c r="T168" s="43"/>
      <c r="U168" s="43"/>
      <c r="V168" s="43"/>
      <c r="W168" s="43"/>
      <c r="X168" s="43"/>
      <c r="Y168" s="43"/>
      <c r="Z168" s="43"/>
    </row>
    <row r="169" spans="1:26" x14ac:dyDescent="0.25">
      <c r="A169" s="87"/>
      <c r="B169" s="87"/>
      <c r="C169" s="89" t="s">
        <v>107</v>
      </c>
      <c r="D169" s="89"/>
      <c r="E169" s="89"/>
      <c r="F169" s="31"/>
      <c r="G169" s="89"/>
      <c r="H169" s="107">
        <v>9</v>
      </c>
      <c r="I169" s="89"/>
      <c r="J169" s="89"/>
      <c r="K169" s="89"/>
      <c r="L169" s="89"/>
      <c r="M169" s="89"/>
      <c r="N169" s="89"/>
      <c r="O169" s="89"/>
      <c r="P169" s="89">
        <f>IF($F169="x",$H169,0)</f>
        <v>0</v>
      </c>
      <c r="Q169" s="43"/>
      <c r="R169" s="43"/>
      <c r="S169" s="43"/>
      <c r="T169" s="43"/>
      <c r="U169" s="43"/>
      <c r="V169" s="43"/>
      <c r="W169" s="43"/>
      <c r="X169" s="43"/>
      <c r="Y169" s="43"/>
      <c r="Z169" s="43"/>
    </row>
    <row r="170" spans="1:26" x14ac:dyDescent="0.25">
      <c r="A170" s="87"/>
      <c r="B170" s="87"/>
      <c r="C170" s="89" t="s">
        <v>111</v>
      </c>
      <c r="D170" s="89"/>
      <c r="E170" s="89"/>
      <c r="F170" s="31"/>
      <c r="G170" s="89"/>
      <c r="H170" s="125">
        <v>6.5</v>
      </c>
      <c r="I170" s="89"/>
      <c r="J170" s="89"/>
      <c r="K170" s="89"/>
      <c r="L170" s="89"/>
      <c r="M170" s="89"/>
      <c r="N170" s="89"/>
      <c r="O170" s="89"/>
      <c r="P170" s="103">
        <f>IF($F170="x",$H170,0)</f>
        <v>0</v>
      </c>
      <c r="Q170" s="43"/>
      <c r="R170" s="43"/>
      <c r="S170" s="43"/>
      <c r="T170" s="43"/>
      <c r="U170" s="43"/>
      <c r="V170" s="43"/>
      <c r="W170" s="43"/>
      <c r="X170" s="43"/>
      <c r="Y170" s="43"/>
      <c r="Z170" s="43"/>
    </row>
    <row r="171" spans="1:26" x14ac:dyDescent="0.25">
      <c r="A171" s="87"/>
      <c r="B171" s="87"/>
      <c r="C171" s="89" t="s">
        <v>50</v>
      </c>
      <c r="D171" s="89"/>
      <c r="E171" s="89"/>
      <c r="F171" s="31"/>
      <c r="G171" s="89"/>
      <c r="H171" s="32"/>
      <c r="I171" s="87"/>
      <c r="J171" s="89"/>
      <c r="K171" s="89"/>
      <c r="L171" s="89"/>
      <c r="M171" s="89"/>
      <c r="N171" s="89"/>
      <c r="O171" s="89"/>
      <c r="P171" s="89">
        <f>IF($F171="x",$H171,0)</f>
        <v>0</v>
      </c>
      <c r="Q171" s="43"/>
      <c r="R171" s="43"/>
      <c r="S171" s="43"/>
      <c r="T171" s="43"/>
      <c r="U171" s="43"/>
      <c r="V171" s="43"/>
      <c r="W171" s="43"/>
      <c r="X171" s="43"/>
      <c r="Y171" s="43"/>
      <c r="Z171" s="43"/>
    </row>
    <row r="172" spans="1:26" ht="15.75" thickBot="1" x14ac:dyDescent="0.3">
      <c r="A172" s="87"/>
      <c r="B172" s="87"/>
      <c r="C172" s="89" t="s">
        <v>196</v>
      </c>
      <c r="D172" s="89"/>
      <c r="E172" s="89"/>
      <c r="F172" s="105"/>
      <c r="G172" s="89"/>
      <c r="H172" s="120"/>
      <c r="I172" s="87"/>
      <c r="J172" s="89"/>
      <c r="K172" s="89"/>
      <c r="L172" s="89"/>
      <c r="M172" s="89"/>
      <c r="N172" s="89"/>
      <c r="O172" s="89"/>
      <c r="P172" s="89">
        <f>SUM(P169:P171)</f>
        <v>0</v>
      </c>
      <c r="Q172" s="43"/>
      <c r="R172" s="43"/>
      <c r="S172" s="43"/>
      <c r="T172" s="43"/>
      <c r="U172" s="43"/>
      <c r="V172" s="43"/>
      <c r="W172" s="43"/>
      <c r="X172" s="43"/>
      <c r="Y172" s="43"/>
      <c r="Z172" s="43"/>
    </row>
    <row r="173" spans="1:26" ht="15.75" thickBot="1" x14ac:dyDescent="0.3">
      <c r="A173" s="87"/>
      <c r="B173" s="50"/>
      <c r="C173" s="50" t="s">
        <v>195</v>
      </c>
      <c r="D173" s="50"/>
      <c r="E173" s="50"/>
      <c r="F173" s="97"/>
      <c r="G173" s="97"/>
      <c r="H173" s="97"/>
      <c r="I173" s="104"/>
      <c r="J173" s="104"/>
      <c r="K173" s="104"/>
      <c r="L173" s="104"/>
      <c r="M173" s="104"/>
      <c r="N173" s="104"/>
      <c r="O173" s="97"/>
      <c r="P173" s="135">
        <f>P168+P172</f>
        <v>184</v>
      </c>
      <c r="Q173" s="43"/>
      <c r="R173" s="43"/>
      <c r="S173" s="43"/>
      <c r="T173" s="43"/>
      <c r="U173" s="43"/>
      <c r="V173" s="43"/>
      <c r="W173" s="43"/>
      <c r="X173" s="43"/>
      <c r="Y173" s="43"/>
      <c r="Z173" s="43"/>
    </row>
    <row r="174" spans="1:26" ht="15.75" thickBot="1" x14ac:dyDescent="0.3">
      <c r="A174" s="87"/>
      <c r="B174" s="122" t="s">
        <v>149</v>
      </c>
      <c r="C174" s="50"/>
      <c r="D174" s="50"/>
      <c r="E174" s="50"/>
      <c r="F174" s="97"/>
      <c r="G174" s="97"/>
      <c r="H174" s="97"/>
      <c r="I174" s="104"/>
      <c r="J174" s="104"/>
      <c r="K174" s="104"/>
      <c r="L174" s="104"/>
      <c r="M174" s="104"/>
      <c r="N174" s="104"/>
      <c r="O174" s="97"/>
      <c r="P174" s="121">
        <v>81</v>
      </c>
      <c r="Q174" s="43"/>
      <c r="R174" s="43"/>
      <c r="S174" s="43"/>
      <c r="T174" s="43"/>
      <c r="U174" s="43"/>
      <c r="V174" s="43"/>
      <c r="W174" s="43"/>
      <c r="X174" s="43"/>
      <c r="Y174" s="43"/>
      <c r="Z174" s="43"/>
    </row>
    <row r="175" spans="1:26" ht="15.75" thickBot="1" x14ac:dyDescent="0.3">
      <c r="A175" s="87"/>
      <c r="B175" s="122" t="s">
        <v>199</v>
      </c>
      <c r="C175" s="50"/>
      <c r="D175" s="50"/>
      <c r="E175" s="50"/>
      <c r="F175" s="97"/>
      <c r="G175" s="97"/>
      <c r="H175" s="97"/>
      <c r="I175" s="104"/>
      <c r="J175" s="104"/>
      <c r="K175" s="104"/>
      <c r="L175" s="104"/>
      <c r="M175" s="104"/>
      <c r="N175" s="104"/>
      <c r="O175" s="97"/>
      <c r="P175" s="136">
        <f>P173+P174</f>
        <v>265</v>
      </c>
      <c r="Q175" s="43"/>
      <c r="R175" s="43"/>
      <c r="S175" s="43"/>
      <c r="T175" s="43"/>
      <c r="U175" s="43"/>
      <c r="V175" s="43"/>
      <c r="W175" s="43"/>
      <c r="X175" s="43"/>
      <c r="Y175" s="43"/>
      <c r="Z175" s="43"/>
    </row>
    <row r="176" spans="1:26" x14ac:dyDescent="0.25">
      <c r="A176" s="87"/>
      <c r="B176" s="89"/>
      <c r="C176" s="89"/>
      <c r="D176" s="89"/>
      <c r="E176" s="89"/>
      <c r="F176" s="89"/>
      <c r="G176" s="89"/>
      <c r="H176" s="89"/>
      <c r="I176" s="89"/>
      <c r="J176" s="89"/>
      <c r="K176" s="89"/>
      <c r="L176" s="89"/>
      <c r="M176" s="89"/>
      <c r="N176" s="89"/>
      <c r="O176" s="89"/>
      <c r="P176" s="89"/>
      <c r="Q176" s="43"/>
      <c r="R176" s="43"/>
      <c r="S176" s="43"/>
      <c r="T176" s="43"/>
      <c r="U176" s="43"/>
      <c r="V176" s="43"/>
      <c r="W176" s="43"/>
      <c r="X176" s="43"/>
      <c r="Y176" s="43"/>
      <c r="Z176" s="43"/>
    </row>
    <row r="177" spans="1:26" s="18" customFormat="1" x14ac:dyDescent="0.25">
      <c r="A177" s="87"/>
      <c r="B177" s="111"/>
      <c r="C177" s="111" t="s">
        <v>25</v>
      </c>
      <c r="D177" s="111"/>
      <c r="E177" s="111"/>
      <c r="F177" s="111"/>
      <c r="G177" s="111"/>
      <c r="H177" s="111"/>
      <c r="I177" s="112">
        <f>I166</f>
        <v>244.79999999999998</v>
      </c>
      <c r="J177" s="112">
        <f>J166</f>
        <v>257.26666666666665</v>
      </c>
      <c r="K177" s="112">
        <f>K166</f>
        <v>257.26666666666665</v>
      </c>
      <c r="L177" s="112">
        <f>L166</f>
        <v>257.26666666666665</v>
      </c>
      <c r="M177" s="112">
        <f>M166</f>
        <v>257.26666666666665</v>
      </c>
      <c r="N177" s="112">
        <f>N166</f>
        <v>0</v>
      </c>
      <c r="O177" s="111"/>
      <c r="P177" s="112">
        <f>M177</f>
        <v>257.26666666666665</v>
      </c>
      <c r="Q177" s="100"/>
      <c r="R177" s="100"/>
      <c r="S177" s="100"/>
      <c r="T177" s="100"/>
      <c r="U177" s="100"/>
      <c r="V177" s="100"/>
      <c r="W177" s="100"/>
      <c r="X177" s="100"/>
      <c r="Y177" s="100"/>
      <c r="Z177" s="100"/>
    </row>
    <row r="178" spans="1:26" x14ac:dyDescent="0.25">
      <c r="A178" s="87"/>
      <c r="B178" s="110"/>
      <c r="C178" s="118" t="s">
        <v>30</v>
      </c>
      <c r="D178" s="110"/>
      <c r="E178" s="110"/>
      <c r="F178" s="110"/>
      <c r="G178" s="110"/>
      <c r="H178" s="110"/>
      <c r="I178" s="123">
        <f t="shared" ref="I178:N178" si="24">I32+I95</f>
        <v>197.7</v>
      </c>
      <c r="J178" s="123">
        <f t="shared" si="24"/>
        <v>239.42000000000002</v>
      </c>
      <c r="K178" s="123">
        <f t="shared" si="24"/>
        <v>244.76</v>
      </c>
      <c r="L178" s="123">
        <f t="shared" si="24"/>
        <v>251.93</v>
      </c>
      <c r="M178" s="123">
        <f t="shared" si="24"/>
        <v>260.83999999999997</v>
      </c>
      <c r="N178" s="123">
        <f t="shared" si="24"/>
        <v>0</v>
      </c>
      <c r="O178" s="123"/>
      <c r="P178" s="137">
        <f>P175</f>
        <v>265</v>
      </c>
      <c r="Q178" s="43"/>
      <c r="R178" s="43"/>
      <c r="S178" s="43"/>
      <c r="T178" s="43"/>
      <c r="U178" s="43"/>
      <c r="V178" s="43"/>
      <c r="W178" s="43"/>
      <c r="X178" s="43"/>
      <c r="Y178" s="43"/>
      <c r="Z178" s="43"/>
    </row>
    <row r="179" spans="1:26" x14ac:dyDescent="0.25">
      <c r="A179" s="58" t="s">
        <v>31</v>
      </c>
      <c r="B179" s="58"/>
      <c r="C179" s="58"/>
      <c r="D179" s="58"/>
      <c r="E179" s="58"/>
      <c r="F179" s="59"/>
      <c r="G179" s="58"/>
      <c r="H179" s="60"/>
      <c r="I179" s="124">
        <f>I177-I178</f>
        <v>47.099999999999994</v>
      </c>
      <c r="J179" s="124">
        <f t="shared" ref="J179:N179" si="25">J177-J178</f>
        <v>17.846666666666636</v>
      </c>
      <c r="K179" s="124">
        <f t="shared" si="25"/>
        <v>12.506666666666661</v>
      </c>
      <c r="L179" s="124">
        <f t="shared" si="25"/>
        <v>5.3366666666666447</v>
      </c>
      <c r="M179" s="124">
        <f t="shared" si="25"/>
        <v>-3.5733333333333235</v>
      </c>
      <c r="N179" s="124">
        <f t="shared" si="25"/>
        <v>0</v>
      </c>
      <c r="O179" s="124"/>
      <c r="P179" s="124">
        <f>P177-P178</f>
        <v>-7.7333333333333485</v>
      </c>
      <c r="Q179" s="43"/>
      <c r="R179" s="43"/>
      <c r="S179" s="43"/>
      <c r="T179" s="43"/>
      <c r="U179" s="43"/>
      <c r="V179" s="43"/>
      <c r="W179" s="43"/>
      <c r="X179" s="43"/>
      <c r="Y179" s="43"/>
      <c r="Z179" s="43"/>
    </row>
    <row r="180" spans="1:26" ht="15" customHeight="1" x14ac:dyDescent="0.25">
      <c r="O180" s="219" t="s">
        <v>143</v>
      </c>
      <c r="P180" s="219"/>
      <c r="Q180" s="177"/>
      <c r="R180" s="177"/>
    </row>
    <row r="181" spans="1:26" x14ac:dyDescent="0.25">
      <c r="A181" s="15" t="s">
        <v>12</v>
      </c>
      <c r="J181" s="19"/>
      <c r="K181" s="19"/>
      <c r="L181" s="19"/>
      <c r="M181" s="19"/>
      <c r="N181" s="19"/>
      <c r="O181" s="219"/>
      <c r="P181" s="219"/>
      <c r="Q181" s="177"/>
      <c r="R181" s="177"/>
    </row>
    <row r="182" spans="1:26" ht="15" customHeight="1" x14ac:dyDescent="0.25">
      <c r="A182" s="20" t="s">
        <v>13</v>
      </c>
      <c r="B182" s="216" t="s">
        <v>48</v>
      </c>
      <c r="C182" s="216"/>
      <c r="D182" s="216"/>
      <c r="E182" s="216"/>
      <c r="F182" s="216"/>
      <c r="G182" s="216"/>
      <c r="H182" s="216"/>
      <c r="I182" s="216"/>
      <c r="J182" s="216"/>
      <c r="K182" s="216"/>
      <c r="L182" s="216"/>
      <c r="M182" s="216"/>
      <c r="N182" s="178"/>
      <c r="O182" s="219"/>
      <c r="P182" s="219"/>
      <c r="Q182" s="177"/>
      <c r="R182" s="177"/>
    </row>
    <row r="183" spans="1:26" ht="15" customHeight="1" x14ac:dyDescent="0.25">
      <c r="A183" s="20" t="s">
        <v>13</v>
      </c>
      <c r="B183" s="216" t="s">
        <v>32</v>
      </c>
      <c r="C183" s="216"/>
      <c r="D183" s="216"/>
      <c r="E183" s="216"/>
      <c r="F183" s="216"/>
      <c r="G183" s="216"/>
      <c r="H183" s="216"/>
      <c r="I183" s="216"/>
      <c r="J183" s="216"/>
      <c r="K183" s="216"/>
      <c r="L183" s="216"/>
      <c r="M183" s="216"/>
      <c r="N183" s="216"/>
      <c r="O183" s="216"/>
    </row>
    <row r="184" spans="1:26" ht="15" customHeight="1" x14ac:dyDescent="0.25">
      <c r="A184" s="20" t="s">
        <v>13</v>
      </c>
      <c r="B184" s="216" t="s">
        <v>33</v>
      </c>
      <c r="C184" s="216"/>
      <c r="D184" s="216"/>
      <c r="E184" s="216"/>
      <c r="F184" s="216"/>
      <c r="G184" s="216"/>
      <c r="H184" s="216"/>
      <c r="I184" s="216"/>
      <c r="J184" s="216"/>
      <c r="K184" s="216"/>
      <c r="L184" s="216"/>
      <c r="M184" s="216"/>
      <c r="N184" s="216"/>
      <c r="O184" s="216"/>
    </row>
    <row r="185" spans="1:26" ht="15" customHeight="1" x14ac:dyDescent="0.25">
      <c r="A185" s="20" t="s">
        <v>13</v>
      </c>
      <c r="B185" s="216" t="s">
        <v>34</v>
      </c>
      <c r="C185" s="216"/>
      <c r="D185" s="216"/>
      <c r="E185" s="216"/>
      <c r="F185" s="216"/>
      <c r="G185" s="216"/>
      <c r="H185" s="216"/>
      <c r="I185" s="216"/>
      <c r="J185" s="216"/>
      <c r="K185" s="216"/>
      <c r="L185" s="216"/>
      <c r="M185" s="216"/>
      <c r="N185" s="216"/>
      <c r="O185" s="216"/>
    </row>
    <row r="186" spans="1:26" x14ac:dyDescent="0.25">
      <c r="A186" s="20" t="s">
        <v>13</v>
      </c>
      <c r="B186" s="15" t="s">
        <v>148</v>
      </c>
    </row>
    <row r="188" spans="1:26" x14ac:dyDescent="0.25">
      <c r="A188" s="15">
        <v>1</v>
      </c>
      <c r="B188" s="15" t="s">
        <v>108</v>
      </c>
    </row>
    <row r="189" spans="1:26" x14ac:dyDescent="0.25">
      <c r="A189" s="15">
        <v>2</v>
      </c>
      <c r="B189" s="15" t="s">
        <v>109</v>
      </c>
    </row>
  </sheetData>
  <sheetProtection algorithmName="SHA-512" hashValue="FfVcA5OKxzAPeUZe1k9sibqteXuCqXBQpRSV/I9hmv6d8MnutWfAUDlE4AtI8igWjj2s1fHn/jeuvx3Rt9Y2hw==" saltValue="ZgOBM9itz35d1lUMjQPfGQ==" spinCount="100000" sheet="1" objects="1" scenarios="1"/>
  <protectedRanges>
    <protectedRange algorithmName="SHA-512" hashValue="wvl4m3vgJV6WgjLOW4zoYJK4XBUUYJSGgd57UfNRUI0g1RUe+MfoqFg7yhRs9lV0DXDBtZZnBTLE7WsXEg4NIg==" saltValue="59v4acpGWWPwglDxZcFB1A==" spinCount="100000" sqref="B118:P130" name="Project Yield"/>
    <protectedRange algorithmName="SHA-512" hashValue="tjVu52gTkDyDs3z3B5Bb2F+cOVLe5JV17U/f9tAOBidm0/J6m0mVm1syfbjJOjRdAJf5sbCsQV6pK9TZh1vomw==" saltValue="b4N305LRktrLbce0XcZcfg==" spinCount="100000" sqref="B142 B143:P148 G159:O160" name="Design Drought Modifications"/>
  </protectedRanges>
  <mergeCells count="36">
    <mergeCell ref="E1:I1"/>
    <mergeCell ref="J1:N2"/>
    <mergeCell ref="B17:E17"/>
    <mergeCell ref="R117:W117"/>
    <mergeCell ref="G159:O159"/>
    <mergeCell ref="P86:P94"/>
    <mergeCell ref="H145:P145"/>
    <mergeCell ref="H148:P148"/>
    <mergeCell ref="B134:E134"/>
    <mergeCell ref="C129:E129"/>
    <mergeCell ref="C130:E130"/>
    <mergeCell ref="C155:E155"/>
    <mergeCell ref="F155:H155"/>
    <mergeCell ref="C156:E156"/>
    <mergeCell ref="F156:H156"/>
    <mergeCell ref="B184:O184"/>
    <mergeCell ref="B185:O185"/>
    <mergeCell ref="B183:O183"/>
    <mergeCell ref="H167:H168"/>
    <mergeCell ref="B182:M182"/>
    <mergeCell ref="O180:P182"/>
    <mergeCell ref="C128:E128"/>
    <mergeCell ref="I163:P163"/>
    <mergeCell ref="L168:O168"/>
    <mergeCell ref="F167:F168"/>
    <mergeCell ref="C151:E151"/>
    <mergeCell ref="C152:E152"/>
    <mergeCell ref="C153:E153"/>
    <mergeCell ref="C159:E159"/>
    <mergeCell ref="G150:O150"/>
    <mergeCell ref="F157:H157"/>
    <mergeCell ref="C158:E158"/>
    <mergeCell ref="F158:H158"/>
    <mergeCell ref="I158:K158"/>
    <mergeCell ref="L158:N158"/>
    <mergeCell ref="H143:P143"/>
  </mergeCells>
  <pageMargins left="0.25" right="0.25" top="0.25" bottom="0.25" header="0" footer="0"/>
  <pageSetup scale="37" fitToWidth="0"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6C2BC-3209-4B32-A337-11CF9573A812}">
  <sheetPr>
    <pageSetUpPr fitToPage="1"/>
  </sheetPr>
  <dimension ref="A1:W189"/>
  <sheetViews>
    <sheetView zoomScale="130" zoomScaleNormal="130" workbookViewId="0">
      <pane xSplit="5" ySplit="3" topLeftCell="F4" activePane="bottomRight" state="frozen"/>
      <selection pane="topRight" activeCell="F1" sqref="F1"/>
      <selection pane="bottomLeft" activeCell="A5" sqref="A5"/>
      <selection pane="bottomRight" activeCell="E2" sqref="E2"/>
    </sheetView>
  </sheetViews>
  <sheetFormatPr defaultRowHeight="15" x14ac:dyDescent="0.25"/>
  <cols>
    <col min="1" max="1" width="4.5703125" style="43" customWidth="1"/>
    <col min="2" max="2" width="5.7109375" style="43" customWidth="1"/>
    <col min="3" max="3" width="7.140625" style="43" customWidth="1"/>
    <col min="4" max="4" width="9.140625" style="43"/>
    <col min="5" max="5" width="48.7109375" style="43" customWidth="1"/>
    <col min="6" max="6" width="20.5703125" style="44" customWidth="1"/>
    <col min="7" max="7" width="18.140625" style="43" customWidth="1"/>
    <col min="8" max="8" width="15.85546875" style="63" customWidth="1"/>
    <col min="9" max="9" width="13.140625" style="43" customWidth="1"/>
    <col min="10" max="14" width="9.140625" style="43"/>
    <col min="15" max="15" width="8.5703125" style="43" customWidth="1"/>
    <col min="16" max="16" width="16.140625" style="43" customWidth="1"/>
    <col min="17" max="17" width="4.85546875" style="43" customWidth="1"/>
    <col min="18" max="16384" width="9.140625" style="43"/>
  </cols>
  <sheetData>
    <row r="1" spans="1:19" ht="36.75" customHeight="1" x14ac:dyDescent="0.25">
      <c r="A1" s="256"/>
      <c r="B1" s="257"/>
      <c r="C1" s="257"/>
      <c r="D1" s="257"/>
      <c r="E1" s="220" t="s">
        <v>164</v>
      </c>
      <c r="F1" s="220"/>
      <c r="G1" s="220"/>
      <c r="H1" s="220"/>
      <c r="I1" s="220"/>
      <c r="J1" s="258" t="s">
        <v>201</v>
      </c>
      <c r="K1" s="258"/>
      <c r="L1" s="258"/>
      <c r="M1" s="258"/>
      <c r="N1" s="258"/>
      <c r="O1" s="257"/>
      <c r="P1" s="257"/>
    </row>
    <row r="2" spans="1:19" ht="30" customHeight="1" x14ac:dyDescent="0.25">
      <c r="A2" s="48"/>
      <c r="B2" s="48"/>
      <c r="C2" s="48"/>
      <c r="D2" s="131" t="s">
        <v>162</v>
      </c>
      <c r="E2" s="229" t="s">
        <v>202</v>
      </c>
      <c r="F2" s="179"/>
      <c r="G2" s="179"/>
      <c r="H2" s="179"/>
      <c r="I2" s="179"/>
      <c r="J2" s="258"/>
      <c r="K2" s="258"/>
      <c r="L2" s="258"/>
      <c r="M2" s="258"/>
      <c r="N2" s="258"/>
      <c r="O2" s="179"/>
      <c r="P2" s="179"/>
    </row>
    <row r="3" spans="1:19" ht="27.75" customHeight="1" x14ac:dyDescent="0.25">
      <c r="A3" s="46"/>
      <c r="B3" s="46"/>
      <c r="C3" s="46"/>
      <c r="D3" s="131" t="s">
        <v>163</v>
      </c>
      <c r="E3" s="230">
        <v>44197</v>
      </c>
      <c r="F3" s="179"/>
      <c r="G3" s="179"/>
      <c r="H3" s="179"/>
      <c r="I3" s="128" t="s">
        <v>116</v>
      </c>
      <c r="J3" s="128">
        <v>2025</v>
      </c>
      <c r="K3" s="128">
        <v>2030</v>
      </c>
      <c r="L3" s="128">
        <v>2035</v>
      </c>
      <c r="M3" s="128">
        <v>2040</v>
      </c>
      <c r="N3" s="128">
        <v>2045</v>
      </c>
      <c r="O3" s="179"/>
      <c r="P3" s="179" t="s">
        <v>165</v>
      </c>
    </row>
    <row r="4" spans="1:19" x14ac:dyDescent="0.25">
      <c r="A4" s="45" t="s">
        <v>0</v>
      </c>
      <c r="B4" s="46"/>
      <c r="C4" s="46"/>
      <c r="D4" s="46"/>
      <c r="E4" s="46"/>
      <c r="F4" s="180"/>
      <c r="G4" s="46"/>
      <c r="H4" s="48"/>
      <c r="I4" s="46"/>
      <c r="J4" s="49"/>
      <c r="K4" s="46"/>
      <c r="L4" s="46"/>
      <c r="M4" s="46"/>
      <c r="N4" s="46"/>
      <c r="O4" s="46"/>
      <c r="P4" s="46"/>
    </row>
    <row r="5" spans="1:19" x14ac:dyDescent="0.25">
      <c r="A5" s="46"/>
      <c r="B5" s="46" t="s">
        <v>81</v>
      </c>
      <c r="C5" s="46"/>
      <c r="D5" s="46"/>
      <c r="E5" s="46"/>
      <c r="F5" s="180"/>
      <c r="G5" s="46"/>
      <c r="H5" s="48"/>
      <c r="I5" s="49">
        <f>SUM(I6:I9)</f>
        <v>80.83</v>
      </c>
      <c r="J5" s="49">
        <f t="shared" ref="J5:N5" si="0">SUM(J6:J9)</f>
        <v>94.1</v>
      </c>
      <c r="K5" s="49">
        <f t="shared" si="0"/>
        <v>99.5</v>
      </c>
      <c r="L5" s="49">
        <f t="shared" si="0"/>
        <v>104.9</v>
      </c>
      <c r="M5" s="49">
        <f t="shared" si="0"/>
        <v>110.60000000000001</v>
      </c>
      <c r="N5" s="49">
        <f t="shared" si="0"/>
        <v>0</v>
      </c>
      <c r="O5" s="49"/>
      <c r="P5" s="49"/>
    </row>
    <row r="6" spans="1:19" x14ac:dyDescent="0.25">
      <c r="A6" s="46"/>
      <c r="B6" s="46"/>
      <c r="C6" s="46" t="s">
        <v>79</v>
      </c>
      <c r="D6" s="46"/>
      <c r="E6" s="46"/>
      <c r="F6" s="180"/>
      <c r="G6" s="46"/>
      <c r="H6" s="48"/>
      <c r="I6" s="49">
        <v>9.5</v>
      </c>
      <c r="J6" s="49">
        <v>12.5</v>
      </c>
      <c r="K6" s="49">
        <v>14.9</v>
      </c>
      <c r="L6" s="49">
        <v>17</v>
      </c>
      <c r="M6" s="49">
        <v>18.899999999999999</v>
      </c>
      <c r="N6" s="49">
        <v>0</v>
      </c>
      <c r="O6" s="49"/>
      <c r="P6" s="49"/>
    </row>
    <row r="7" spans="1:19" x14ac:dyDescent="0.25">
      <c r="A7" s="46"/>
      <c r="B7" s="46"/>
      <c r="C7" s="46" t="s">
        <v>80</v>
      </c>
      <c r="D7" s="46"/>
      <c r="E7" s="46"/>
      <c r="F7" s="180"/>
      <c r="G7" s="46"/>
      <c r="H7" s="48"/>
      <c r="I7" s="49">
        <v>3.4</v>
      </c>
      <c r="J7" s="49">
        <v>2.6</v>
      </c>
      <c r="K7" s="49">
        <v>2.2999999999999998</v>
      </c>
      <c r="L7" s="49">
        <v>2</v>
      </c>
      <c r="M7" s="49">
        <v>1.8</v>
      </c>
      <c r="N7" s="49">
        <v>0</v>
      </c>
      <c r="O7" s="49"/>
      <c r="P7" s="49"/>
    </row>
    <row r="8" spans="1:19" x14ac:dyDescent="0.25">
      <c r="A8" s="46"/>
      <c r="B8" s="46"/>
      <c r="C8" s="46" t="s">
        <v>78</v>
      </c>
      <c r="D8" s="46"/>
      <c r="E8" s="46"/>
      <c r="F8" s="180"/>
      <c r="G8" s="46"/>
      <c r="H8" s="48"/>
      <c r="I8" s="49">
        <f>I11-I9</f>
        <v>65.13</v>
      </c>
      <c r="J8" s="49">
        <f>J11-J9</f>
        <v>74</v>
      </c>
      <c r="K8" s="49">
        <f t="shared" ref="K8:M8" si="1">K11-K9</f>
        <v>77.3</v>
      </c>
      <c r="L8" s="49">
        <f>L11-L9</f>
        <v>80.900000000000006</v>
      </c>
      <c r="M8" s="49">
        <f t="shared" si="1"/>
        <v>84.9</v>
      </c>
      <c r="N8" s="49">
        <v>0</v>
      </c>
      <c r="O8" s="49"/>
      <c r="P8" s="49"/>
    </row>
    <row r="9" spans="1:19" x14ac:dyDescent="0.25">
      <c r="A9" s="46"/>
      <c r="B9" s="46"/>
      <c r="C9" s="46" t="s">
        <v>77</v>
      </c>
      <c r="D9" s="46"/>
      <c r="E9" s="46"/>
      <c r="F9" s="180"/>
      <c r="G9" s="46"/>
      <c r="H9" s="48"/>
      <c r="I9" s="49">
        <v>2.8</v>
      </c>
      <c r="J9" s="49">
        <v>5</v>
      </c>
      <c r="K9" s="49">
        <v>5</v>
      </c>
      <c r="L9" s="49">
        <v>5</v>
      </c>
      <c r="M9" s="49">
        <v>5</v>
      </c>
      <c r="N9" s="49">
        <v>0</v>
      </c>
      <c r="O9" s="49"/>
      <c r="P9" s="49"/>
    </row>
    <row r="10" spans="1:19" x14ac:dyDescent="0.25">
      <c r="A10" s="46"/>
      <c r="B10" s="46"/>
      <c r="C10" s="46"/>
      <c r="D10" s="46"/>
      <c r="E10" s="46"/>
      <c r="F10" s="180"/>
      <c r="G10" s="46"/>
      <c r="H10" s="48"/>
      <c r="I10" s="49"/>
      <c r="J10" s="49"/>
      <c r="K10" s="49"/>
      <c r="L10" s="49"/>
      <c r="M10" s="49"/>
      <c r="N10" s="49"/>
      <c r="O10" s="49"/>
      <c r="P10" s="49"/>
    </row>
    <row r="11" spans="1:19" x14ac:dyDescent="0.25">
      <c r="A11" s="46"/>
      <c r="B11" s="50" t="s">
        <v>83</v>
      </c>
      <c r="C11" s="50"/>
      <c r="D11" s="50"/>
      <c r="E11" s="50"/>
      <c r="F11" s="51"/>
      <c r="G11" s="50"/>
      <c r="H11" s="52"/>
      <c r="I11" s="53">
        <f>I32+I29+I18</f>
        <v>67.929999999999993</v>
      </c>
      <c r="J11" s="53">
        <v>79</v>
      </c>
      <c r="K11" s="53">
        <v>82.3</v>
      </c>
      <c r="L11" s="53">
        <v>85.9</v>
      </c>
      <c r="M11" s="53">
        <v>89.9</v>
      </c>
      <c r="N11" s="53">
        <f>N9+N8</f>
        <v>0</v>
      </c>
      <c r="O11" s="49"/>
      <c r="P11" s="49"/>
    </row>
    <row r="12" spans="1:19" x14ac:dyDescent="0.25">
      <c r="A12" s="46"/>
      <c r="B12" s="46"/>
      <c r="C12" s="46"/>
      <c r="D12" s="46"/>
      <c r="E12" s="46"/>
      <c r="F12" s="180"/>
      <c r="G12" s="46"/>
      <c r="H12" s="48"/>
      <c r="I12" s="49"/>
      <c r="J12" s="49"/>
      <c r="K12" s="49"/>
      <c r="L12" s="49"/>
      <c r="M12" s="49"/>
      <c r="N12" s="49"/>
      <c r="O12" s="49"/>
      <c r="P12" s="49"/>
    </row>
    <row r="13" spans="1:19" x14ac:dyDescent="0.25">
      <c r="A13" s="45" t="s">
        <v>43</v>
      </c>
      <c r="B13" s="46"/>
      <c r="C13" s="46"/>
      <c r="D13" s="46"/>
      <c r="E13" s="46"/>
      <c r="F13" s="180"/>
      <c r="G13" s="46"/>
      <c r="H13" s="48"/>
      <c r="I13" s="49"/>
      <c r="J13" s="49"/>
      <c r="K13" s="49"/>
      <c r="L13" s="49"/>
      <c r="M13" s="49"/>
      <c r="N13" s="49"/>
      <c r="O13" s="49"/>
      <c r="P13" s="49"/>
      <c r="S13" s="43" t="s">
        <v>7</v>
      </c>
    </row>
    <row r="14" spans="1:19" x14ac:dyDescent="0.25">
      <c r="A14" s="46"/>
      <c r="B14" s="46" t="s">
        <v>44</v>
      </c>
      <c r="C14" s="46"/>
      <c r="D14" s="46"/>
      <c r="E14" s="46"/>
      <c r="F14" s="180"/>
      <c r="G14" s="46"/>
      <c r="H14" s="48"/>
      <c r="I14" s="49">
        <v>0.2</v>
      </c>
      <c r="J14" s="49">
        <v>2</v>
      </c>
      <c r="K14" s="49">
        <v>4</v>
      </c>
      <c r="L14" s="49">
        <v>4</v>
      </c>
      <c r="M14" s="49">
        <v>4</v>
      </c>
      <c r="N14" s="49">
        <v>0</v>
      </c>
      <c r="O14" s="49"/>
      <c r="P14" s="49"/>
    </row>
    <row r="15" spans="1:19" x14ac:dyDescent="0.25">
      <c r="A15" s="46"/>
      <c r="B15" s="46" t="s">
        <v>45</v>
      </c>
      <c r="C15" s="46"/>
      <c r="D15" s="46"/>
      <c r="E15" s="46"/>
      <c r="F15" s="180"/>
      <c r="G15" s="46"/>
      <c r="H15" s="48"/>
      <c r="I15" s="54">
        <v>1.5</v>
      </c>
      <c r="J15" s="54">
        <v>0.3</v>
      </c>
      <c r="K15" s="54">
        <v>0.3</v>
      </c>
      <c r="L15" s="54">
        <v>0.3</v>
      </c>
      <c r="M15" s="54">
        <v>0.3</v>
      </c>
      <c r="N15" s="54">
        <v>0</v>
      </c>
      <c r="O15" s="49"/>
      <c r="P15" s="54"/>
    </row>
    <row r="16" spans="1:19" x14ac:dyDescent="0.25">
      <c r="A16" s="46"/>
      <c r="B16" s="46" t="s">
        <v>18</v>
      </c>
      <c r="C16" s="46"/>
      <c r="D16" s="46"/>
      <c r="E16" s="46"/>
      <c r="F16" s="180"/>
      <c r="G16" s="46"/>
      <c r="H16" s="48"/>
      <c r="I16" s="54">
        <v>0.25</v>
      </c>
      <c r="J16" s="54">
        <v>0.4</v>
      </c>
      <c r="K16" s="54">
        <v>0.4</v>
      </c>
      <c r="L16" s="54">
        <v>0.4</v>
      </c>
      <c r="M16" s="54">
        <v>0.4</v>
      </c>
      <c r="N16" s="54">
        <v>0</v>
      </c>
      <c r="O16" s="49"/>
      <c r="P16" s="54"/>
    </row>
    <row r="17" spans="1:16" x14ac:dyDescent="0.25">
      <c r="A17" s="46"/>
      <c r="B17" s="231" t="s">
        <v>147</v>
      </c>
      <c r="C17" s="232"/>
      <c r="D17" s="232"/>
      <c r="E17" s="233"/>
      <c r="F17" s="180"/>
      <c r="G17" s="46"/>
      <c r="H17" s="48"/>
      <c r="I17" s="46"/>
      <c r="J17" s="234"/>
      <c r="K17" s="234"/>
      <c r="L17" s="234"/>
      <c r="M17" s="234"/>
      <c r="N17" s="49"/>
      <c r="O17" s="49"/>
      <c r="P17" s="49"/>
    </row>
    <row r="18" spans="1:16" x14ac:dyDescent="0.25">
      <c r="A18" s="46"/>
      <c r="B18" s="50" t="s">
        <v>17</v>
      </c>
      <c r="C18" s="50"/>
      <c r="D18" s="50"/>
      <c r="E18" s="50"/>
      <c r="F18" s="51"/>
      <c r="G18" s="50"/>
      <c r="H18" s="52"/>
      <c r="I18" s="53">
        <f t="shared" ref="I18:N18" si="2">SUM(I14:I16)</f>
        <v>1.95</v>
      </c>
      <c r="J18" s="53">
        <f>SUM(J14:J17)</f>
        <v>2.6999999999999997</v>
      </c>
      <c r="K18" s="53">
        <f>SUM(K14:K17)</f>
        <v>4.7</v>
      </c>
      <c r="L18" s="53">
        <f>SUM(L14:L17)</f>
        <v>4.7</v>
      </c>
      <c r="M18" s="53">
        <f>SUM(M14:M17)</f>
        <v>4.7</v>
      </c>
      <c r="N18" s="55">
        <f t="shared" si="2"/>
        <v>0</v>
      </c>
      <c r="O18" s="49"/>
      <c r="P18" s="49"/>
    </row>
    <row r="19" spans="1:16" x14ac:dyDescent="0.25">
      <c r="A19" s="46"/>
      <c r="B19" s="46"/>
      <c r="C19" s="46"/>
      <c r="D19" s="46"/>
      <c r="E19" s="46"/>
      <c r="F19" s="180"/>
      <c r="G19" s="46"/>
      <c r="H19" s="48"/>
      <c r="I19" s="49"/>
      <c r="J19" s="49"/>
      <c r="K19" s="49"/>
      <c r="L19" s="49"/>
      <c r="M19" s="49"/>
      <c r="N19" s="49"/>
      <c r="O19" s="49"/>
      <c r="P19" s="49"/>
    </row>
    <row r="20" spans="1:16" x14ac:dyDescent="0.25">
      <c r="A20" s="45" t="s">
        <v>82</v>
      </c>
      <c r="B20" s="46"/>
      <c r="C20" s="46"/>
      <c r="D20" s="46"/>
      <c r="E20" s="46"/>
      <c r="F20" s="180"/>
      <c r="G20" s="46"/>
      <c r="H20" s="48"/>
      <c r="I20" s="49"/>
      <c r="J20" s="49"/>
      <c r="K20" s="49"/>
      <c r="L20" s="49"/>
      <c r="M20" s="49"/>
      <c r="N20" s="49"/>
      <c r="O20" s="49"/>
      <c r="P20" s="49"/>
    </row>
    <row r="21" spans="1:16" x14ac:dyDescent="0.25">
      <c r="A21" s="46"/>
      <c r="B21" s="46" t="s">
        <v>1</v>
      </c>
      <c r="C21" s="46"/>
      <c r="D21" s="46"/>
      <c r="E21" s="46"/>
      <c r="F21" s="180"/>
      <c r="G21" s="46"/>
      <c r="H21" s="48"/>
      <c r="I21" s="54">
        <v>0</v>
      </c>
      <c r="J21" s="54">
        <v>0</v>
      </c>
      <c r="K21" s="54">
        <v>0.2</v>
      </c>
      <c r="L21" s="54">
        <v>0.2</v>
      </c>
      <c r="M21" s="54">
        <v>0.2</v>
      </c>
      <c r="N21" s="54">
        <v>0</v>
      </c>
      <c r="O21" s="49"/>
      <c r="P21" s="54"/>
    </row>
    <row r="22" spans="1:16" x14ac:dyDescent="0.25">
      <c r="A22" s="46"/>
      <c r="B22" s="46" t="s">
        <v>2</v>
      </c>
      <c r="C22" s="46"/>
      <c r="D22" s="46"/>
      <c r="E22" s="46"/>
      <c r="F22" s="180"/>
      <c r="G22" s="46"/>
      <c r="H22" s="48"/>
      <c r="I22" s="54">
        <v>0.08</v>
      </c>
      <c r="J22" s="54">
        <v>0.1</v>
      </c>
      <c r="K22" s="54">
        <v>0.1</v>
      </c>
      <c r="L22" s="54">
        <v>0.1</v>
      </c>
      <c r="M22" s="54">
        <v>0.1</v>
      </c>
      <c r="N22" s="54">
        <v>0</v>
      </c>
      <c r="O22" s="49"/>
      <c r="P22" s="54"/>
    </row>
    <row r="23" spans="1:16" x14ac:dyDescent="0.25">
      <c r="A23" s="46"/>
      <c r="B23" s="46" t="s">
        <v>3</v>
      </c>
      <c r="C23" s="46"/>
      <c r="D23" s="46"/>
      <c r="E23" s="46"/>
      <c r="F23" s="46"/>
      <c r="G23" s="46"/>
      <c r="H23" s="48"/>
      <c r="I23" s="54">
        <v>0</v>
      </c>
      <c r="J23" s="54">
        <v>0.2</v>
      </c>
      <c r="K23" s="54">
        <v>0.2</v>
      </c>
      <c r="L23" s="54">
        <v>0.3</v>
      </c>
      <c r="M23" s="54">
        <v>0.4</v>
      </c>
      <c r="N23" s="54">
        <v>0</v>
      </c>
      <c r="O23" s="49"/>
      <c r="P23" s="54"/>
    </row>
    <row r="24" spans="1:16" x14ac:dyDescent="0.25">
      <c r="A24" s="46"/>
      <c r="B24" s="46" t="s">
        <v>49</v>
      </c>
      <c r="C24" s="46"/>
      <c r="D24" s="46"/>
      <c r="E24" s="46"/>
      <c r="F24" s="180"/>
      <c r="G24" s="180"/>
      <c r="H24" s="180"/>
      <c r="I24" s="54">
        <v>0</v>
      </c>
      <c r="J24" s="54">
        <f t="shared" ref="J24:N25" si="3">IF($F24="x",$H24,0)</f>
        <v>0</v>
      </c>
      <c r="K24" s="54">
        <v>0</v>
      </c>
      <c r="L24" s="54">
        <v>0.5</v>
      </c>
      <c r="M24" s="54">
        <v>0.5</v>
      </c>
      <c r="N24" s="54">
        <f t="shared" si="3"/>
        <v>0</v>
      </c>
      <c r="O24" s="54"/>
      <c r="P24" s="54"/>
    </row>
    <row r="25" spans="1:16" x14ac:dyDescent="0.25">
      <c r="A25" s="46"/>
      <c r="B25" s="46" t="s">
        <v>47</v>
      </c>
      <c r="C25" s="46"/>
      <c r="D25" s="46"/>
      <c r="E25" s="46"/>
      <c r="F25" s="180"/>
      <c r="G25" s="180"/>
      <c r="H25" s="180"/>
      <c r="I25" s="54">
        <v>0</v>
      </c>
      <c r="J25" s="54">
        <v>0.4</v>
      </c>
      <c r="K25" s="54">
        <v>0.4</v>
      </c>
      <c r="L25" s="54">
        <v>0.4</v>
      </c>
      <c r="M25" s="54">
        <v>0.4</v>
      </c>
      <c r="N25" s="54">
        <f t="shared" si="3"/>
        <v>0</v>
      </c>
      <c r="O25" s="54"/>
      <c r="P25" s="54"/>
    </row>
    <row r="26" spans="1:16" x14ac:dyDescent="0.25">
      <c r="A26" s="46"/>
      <c r="B26" s="46" t="s">
        <v>46</v>
      </c>
      <c r="C26" s="46"/>
      <c r="D26" s="46"/>
      <c r="E26" s="46"/>
      <c r="F26" s="180" t="s">
        <v>7</v>
      </c>
      <c r="G26" s="180"/>
      <c r="H26" s="180"/>
      <c r="I26" s="54"/>
      <c r="J26" s="54">
        <f t="shared" ref="J26:N26" si="4">IF($F26="x",$H26,0)</f>
        <v>0</v>
      </c>
      <c r="K26" s="54">
        <f t="shared" si="4"/>
        <v>0</v>
      </c>
      <c r="L26" s="54">
        <f t="shared" si="4"/>
        <v>0</v>
      </c>
      <c r="M26" s="54">
        <f t="shared" si="4"/>
        <v>0</v>
      </c>
      <c r="N26" s="54">
        <f t="shared" si="4"/>
        <v>0</v>
      </c>
      <c r="O26" s="54"/>
      <c r="P26" s="54"/>
    </row>
    <row r="27" spans="1:16" x14ac:dyDescent="0.25">
      <c r="A27" s="46"/>
      <c r="B27" s="235" t="s">
        <v>147</v>
      </c>
      <c r="C27" s="236"/>
      <c r="D27" s="236"/>
      <c r="E27" s="237"/>
      <c r="F27" s="180"/>
      <c r="G27" s="180"/>
      <c r="H27" s="180"/>
      <c r="I27" s="46"/>
      <c r="J27" s="238"/>
      <c r="K27" s="238"/>
      <c r="L27" s="238"/>
      <c r="M27" s="238"/>
      <c r="N27" s="54"/>
      <c r="O27" s="54"/>
      <c r="P27" s="54"/>
    </row>
    <row r="28" spans="1:16" x14ac:dyDescent="0.25">
      <c r="A28" s="46"/>
      <c r="B28" s="46"/>
      <c r="C28" s="46"/>
      <c r="D28" s="46"/>
      <c r="E28" s="46"/>
      <c r="F28" s="180"/>
      <c r="G28" s="180"/>
      <c r="H28" s="180"/>
      <c r="I28" s="46"/>
      <c r="J28" s="54"/>
      <c r="K28" s="54"/>
      <c r="L28" s="54"/>
      <c r="M28" s="54"/>
      <c r="N28" s="54"/>
      <c r="O28" s="54"/>
      <c r="P28" s="54"/>
    </row>
    <row r="29" spans="1:16" x14ac:dyDescent="0.25">
      <c r="A29" s="46"/>
      <c r="B29" s="56" t="s">
        <v>19</v>
      </c>
      <c r="C29" s="50"/>
      <c r="D29" s="51"/>
      <c r="E29" s="51"/>
      <c r="F29" s="51"/>
      <c r="G29" s="51"/>
      <c r="H29" s="51"/>
      <c r="I29" s="57">
        <f>SUM(I21:I27)</f>
        <v>0.08</v>
      </c>
      <c r="J29" s="57">
        <f t="shared" ref="J29:N29" si="5">SUM(J21:J27)</f>
        <v>0.70000000000000007</v>
      </c>
      <c r="K29" s="57">
        <f>SUM(K21:K27)</f>
        <v>0.9</v>
      </c>
      <c r="L29" s="57">
        <f t="shared" si="5"/>
        <v>1.5</v>
      </c>
      <c r="M29" s="57">
        <f t="shared" si="5"/>
        <v>1.6</v>
      </c>
      <c r="N29" s="57">
        <f t="shared" si="5"/>
        <v>0</v>
      </c>
      <c r="O29" s="49"/>
      <c r="P29" s="54"/>
    </row>
    <row r="30" spans="1:16" x14ac:dyDescent="0.25">
      <c r="A30" s="46"/>
      <c r="B30" s="46"/>
      <c r="C30" s="46"/>
      <c r="D30" s="46"/>
      <c r="E30" s="46"/>
      <c r="F30" s="46"/>
      <c r="G30" s="46"/>
      <c r="H30" s="46"/>
      <c r="I30" s="46"/>
      <c r="J30" s="46"/>
      <c r="K30" s="46"/>
      <c r="L30" s="46"/>
      <c r="M30" s="46"/>
      <c r="N30" s="46"/>
      <c r="O30" s="46"/>
      <c r="P30" s="46"/>
    </row>
    <row r="31" spans="1:16" x14ac:dyDescent="0.25">
      <c r="A31" s="46"/>
      <c r="B31" s="235" t="s">
        <v>156</v>
      </c>
      <c r="C31" s="236"/>
      <c r="D31" s="236"/>
      <c r="E31" s="237"/>
      <c r="F31" s="180"/>
      <c r="G31" s="180"/>
      <c r="H31" s="180"/>
      <c r="I31" s="46"/>
      <c r="J31" s="238"/>
      <c r="K31" s="238"/>
      <c r="L31" s="238"/>
      <c r="M31" s="238"/>
      <c r="N31" s="49"/>
      <c r="O31" s="49"/>
      <c r="P31" s="49"/>
    </row>
    <row r="32" spans="1:16" x14ac:dyDescent="0.25">
      <c r="A32" s="58" t="s">
        <v>20</v>
      </c>
      <c r="B32" s="58"/>
      <c r="C32" s="58"/>
      <c r="D32" s="58"/>
      <c r="E32" s="58"/>
      <c r="F32" s="59"/>
      <c r="G32" s="58"/>
      <c r="H32" s="60"/>
      <c r="I32" s="61">
        <f>65.6+0.3</f>
        <v>65.899999999999991</v>
      </c>
      <c r="J32" s="61">
        <f>J11-J18-J29+J31</f>
        <v>75.599999999999994</v>
      </c>
      <c r="K32" s="61">
        <f>K11-K18-K29+K31</f>
        <v>76.699999999999989</v>
      </c>
      <c r="L32" s="61">
        <f>L11-L18-L29+L31</f>
        <v>79.7</v>
      </c>
      <c r="M32" s="61">
        <f>M11-M18-M29+M31</f>
        <v>83.600000000000009</v>
      </c>
      <c r="N32" s="61">
        <f t="shared" ref="N32" si="6">N11-N18-N29</f>
        <v>0</v>
      </c>
      <c r="O32" s="62"/>
      <c r="P32" s="61"/>
    </row>
    <row r="33" spans="1:16" x14ac:dyDescent="0.25">
      <c r="J33" s="64"/>
      <c r="K33" s="64"/>
      <c r="L33" s="64"/>
      <c r="M33" s="64"/>
      <c r="N33" s="64"/>
      <c r="O33" s="64"/>
      <c r="P33" s="64"/>
    </row>
    <row r="34" spans="1:16" x14ac:dyDescent="0.25">
      <c r="J34" s="64"/>
      <c r="K34" s="64"/>
      <c r="L34" s="64"/>
      <c r="M34" s="64"/>
      <c r="N34" s="64"/>
      <c r="O34" s="64"/>
      <c r="P34" s="64"/>
    </row>
    <row r="35" spans="1:16" x14ac:dyDescent="0.25">
      <c r="A35" s="65" t="s">
        <v>102</v>
      </c>
      <c r="B35" s="66"/>
      <c r="C35" s="66"/>
      <c r="D35" s="66"/>
      <c r="E35" s="66"/>
      <c r="F35" s="67"/>
      <c r="G35" s="68"/>
      <c r="H35" s="69"/>
      <c r="I35" s="68"/>
      <c r="J35" s="70"/>
      <c r="K35" s="70"/>
      <c r="L35" s="70"/>
      <c r="M35" s="70"/>
      <c r="N35" s="70"/>
      <c r="O35" s="70"/>
      <c r="P35" s="70"/>
    </row>
    <row r="36" spans="1:16" ht="17.25" x14ac:dyDescent="0.25">
      <c r="A36" s="66"/>
      <c r="B36" s="66" t="s">
        <v>105</v>
      </c>
      <c r="C36" s="66"/>
      <c r="D36" s="66"/>
      <c r="E36" s="66"/>
      <c r="F36" s="67"/>
      <c r="G36" s="68"/>
      <c r="H36" s="69"/>
      <c r="I36" s="68"/>
      <c r="J36" s="71">
        <v>228.41000000000003</v>
      </c>
      <c r="K36" s="71">
        <v>235.66</v>
      </c>
      <c r="L36" s="71">
        <v>241.96</v>
      </c>
      <c r="M36" s="71">
        <v>247.69</v>
      </c>
      <c r="N36" s="72"/>
      <c r="O36" s="70"/>
      <c r="P36" s="70"/>
    </row>
    <row r="37" spans="1:16" ht="17.25" x14ac:dyDescent="0.25">
      <c r="A37" s="66"/>
      <c r="B37" s="66" t="s">
        <v>106</v>
      </c>
      <c r="C37" s="66"/>
      <c r="D37" s="66"/>
      <c r="E37" s="66"/>
      <c r="F37" s="67"/>
      <c r="G37" s="68"/>
      <c r="H37" s="69"/>
      <c r="I37" s="68"/>
      <c r="J37" s="71"/>
      <c r="K37" s="71"/>
      <c r="L37" s="71"/>
      <c r="M37" s="71"/>
      <c r="N37" s="72"/>
      <c r="O37" s="70"/>
      <c r="P37" s="70"/>
    </row>
    <row r="38" spans="1:16" x14ac:dyDescent="0.25">
      <c r="A38" s="66"/>
      <c r="B38" s="66"/>
      <c r="C38" s="66" t="s">
        <v>86</v>
      </c>
      <c r="D38" s="66"/>
      <c r="E38" s="66"/>
      <c r="F38" s="67"/>
      <c r="G38" s="68"/>
      <c r="H38" s="69"/>
      <c r="I38" s="68"/>
      <c r="J38" s="73">
        <v>9.2299999999999986</v>
      </c>
      <c r="K38" s="71">
        <v>11.190000000000001</v>
      </c>
      <c r="L38" s="71">
        <v>13.260000000000002</v>
      </c>
      <c r="M38" s="71">
        <v>15.420000000000002</v>
      </c>
      <c r="N38" s="72"/>
      <c r="O38" s="70"/>
      <c r="P38" s="70"/>
    </row>
    <row r="39" spans="1:16" x14ac:dyDescent="0.25">
      <c r="A39" s="66"/>
      <c r="B39" s="66"/>
      <c r="C39" s="66" t="s">
        <v>87</v>
      </c>
      <c r="D39" s="66"/>
      <c r="E39" s="66"/>
      <c r="F39" s="67"/>
      <c r="G39" s="68"/>
      <c r="H39" s="69"/>
      <c r="I39" s="68"/>
      <c r="J39" s="71">
        <v>24.2</v>
      </c>
      <c r="K39" s="71">
        <v>24.2</v>
      </c>
      <c r="L39" s="71">
        <v>24.2</v>
      </c>
      <c r="M39" s="71">
        <v>25</v>
      </c>
      <c r="N39" s="70"/>
      <c r="O39" s="70"/>
      <c r="P39" s="70"/>
    </row>
    <row r="40" spans="1:16" x14ac:dyDescent="0.25">
      <c r="A40" s="66"/>
      <c r="B40" s="66"/>
      <c r="C40" s="66" t="s">
        <v>103</v>
      </c>
      <c r="D40" s="66"/>
      <c r="E40" s="66"/>
      <c r="F40" s="67"/>
      <c r="G40" s="68"/>
      <c r="H40" s="69"/>
      <c r="I40" s="68"/>
      <c r="J40" s="71">
        <v>33.43</v>
      </c>
      <c r="K40" s="71">
        <v>35.39</v>
      </c>
      <c r="L40" s="71">
        <v>37.46</v>
      </c>
      <c r="M40" s="71">
        <v>40.42</v>
      </c>
      <c r="N40" s="70"/>
      <c r="O40" s="70"/>
      <c r="P40" s="70"/>
    </row>
    <row r="41" spans="1:16" x14ac:dyDescent="0.25">
      <c r="A41" s="66"/>
      <c r="B41" s="65" t="s">
        <v>102</v>
      </c>
      <c r="C41" s="66"/>
      <c r="D41" s="66"/>
      <c r="E41" s="66"/>
      <c r="F41" s="67"/>
      <c r="G41" s="68"/>
      <c r="H41" s="69"/>
      <c r="I41" s="68"/>
      <c r="J41" s="74">
        <v>261.84000000000003</v>
      </c>
      <c r="K41" s="74">
        <v>271.05</v>
      </c>
      <c r="L41" s="74">
        <v>279.42</v>
      </c>
      <c r="M41" s="74">
        <v>288.11</v>
      </c>
      <c r="N41" s="72"/>
      <c r="O41" s="70"/>
      <c r="P41" s="70"/>
    </row>
    <row r="42" spans="1:16" x14ac:dyDescent="0.25">
      <c r="A42" s="68"/>
      <c r="B42" s="68"/>
      <c r="C42" s="68"/>
      <c r="D42" s="68"/>
      <c r="E42" s="68"/>
      <c r="F42" s="67"/>
      <c r="G42" s="68"/>
      <c r="H42" s="69"/>
      <c r="I42" s="68"/>
      <c r="J42" s="75"/>
      <c r="K42" s="75"/>
      <c r="L42" s="75"/>
      <c r="M42" s="75"/>
      <c r="N42" s="72"/>
      <c r="O42" s="70"/>
      <c r="P42" s="70"/>
    </row>
    <row r="43" spans="1:16" x14ac:dyDescent="0.25">
      <c r="A43" s="76" t="s">
        <v>89</v>
      </c>
      <c r="B43" s="68"/>
      <c r="C43" s="68"/>
      <c r="D43" s="68"/>
      <c r="E43" s="68"/>
      <c r="F43" s="67"/>
      <c r="G43" s="68"/>
      <c r="H43" s="69"/>
      <c r="I43" s="68"/>
      <c r="J43" s="71"/>
      <c r="K43" s="71"/>
      <c r="L43" s="71"/>
      <c r="M43" s="71"/>
      <c r="N43" s="70"/>
      <c r="O43" s="70"/>
      <c r="P43" s="70"/>
    </row>
    <row r="44" spans="1:16" ht="17.25" x14ac:dyDescent="0.25">
      <c r="A44" s="68"/>
      <c r="B44" s="77" t="s">
        <v>105</v>
      </c>
      <c r="C44" s="78"/>
      <c r="D44" s="78"/>
      <c r="E44" s="78"/>
      <c r="F44" s="67"/>
      <c r="G44" s="68"/>
      <c r="H44" s="69"/>
      <c r="I44" s="68"/>
      <c r="J44" s="71">
        <v>14.99</v>
      </c>
      <c r="K44" s="71">
        <v>15</v>
      </c>
      <c r="L44" s="71">
        <v>15.19</v>
      </c>
      <c r="M44" s="71">
        <v>15.549999999999999</v>
      </c>
      <c r="N44" s="70"/>
      <c r="O44" s="70"/>
      <c r="P44" s="70"/>
    </row>
    <row r="45" spans="1:16" ht="17.25" x14ac:dyDescent="0.25">
      <c r="A45" s="68"/>
      <c r="B45" s="76" t="s">
        <v>106</v>
      </c>
      <c r="C45" s="68"/>
      <c r="D45" s="68"/>
      <c r="E45" s="68"/>
      <c r="F45" s="67"/>
      <c r="G45" s="68"/>
      <c r="H45" s="69"/>
      <c r="I45" s="68"/>
      <c r="J45" s="71"/>
      <c r="K45" s="71"/>
      <c r="L45" s="71"/>
      <c r="M45" s="71"/>
      <c r="N45" s="70"/>
      <c r="O45" s="70"/>
      <c r="P45" s="70"/>
    </row>
    <row r="46" spans="1:16" x14ac:dyDescent="0.25">
      <c r="A46" s="68"/>
      <c r="B46" s="68"/>
      <c r="C46" s="68" t="s">
        <v>86</v>
      </c>
      <c r="D46" s="68"/>
      <c r="E46" s="68"/>
      <c r="F46" s="67"/>
      <c r="G46" s="68"/>
      <c r="H46" s="69"/>
      <c r="I46" s="68"/>
      <c r="J46" s="73">
        <v>1.71</v>
      </c>
      <c r="K46" s="73">
        <v>2.61</v>
      </c>
      <c r="L46" s="73">
        <v>3.56</v>
      </c>
      <c r="M46" s="73">
        <v>4.55</v>
      </c>
      <c r="N46" s="70"/>
      <c r="O46" s="70"/>
      <c r="P46" s="70"/>
    </row>
    <row r="47" spans="1:16" x14ac:dyDescent="0.25">
      <c r="A47" s="68"/>
      <c r="B47" s="68"/>
      <c r="C47" s="68" t="s">
        <v>87</v>
      </c>
      <c r="D47" s="68"/>
      <c r="E47" s="68"/>
      <c r="F47" s="67"/>
      <c r="G47" s="68"/>
      <c r="H47" s="69"/>
      <c r="I47" s="68"/>
      <c r="J47" s="71">
        <v>9.6</v>
      </c>
      <c r="K47" s="71">
        <v>9.6</v>
      </c>
      <c r="L47" s="71">
        <v>9.6</v>
      </c>
      <c r="M47" s="71">
        <v>10.4</v>
      </c>
      <c r="N47" s="70"/>
      <c r="O47" s="70"/>
      <c r="P47" s="70"/>
    </row>
    <row r="48" spans="1:16" x14ac:dyDescent="0.25">
      <c r="A48" s="68"/>
      <c r="B48" s="68"/>
      <c r="C48" s="76" t="s">
        <v>100</v>
      </c>
      <c r="D48" s="68"/>
      <c r="E48" s="68"/>
      <c r="F48" s="67"/>
      <c r="G48" s="68"/>
      <c r="H48" s="69"/>
      <c r="I48" s="68"/>
      <c r="J48" s="71">
        <v>11.309999999999999</v>
      </c>
      <c r="K48" s="71">
        <v>12.209999999999999</v>
      </c>
      <c r="L48" s="71">
        <v>13.16</v>
      </c>
      <c r="M48" s="71">
        <v>14.95</v>
      </c>
      <c r="N48" s="70"/>
      <c r="O48" s="70"/>
      <c r="P48" s="70"/>
    </row>
    <row r="49" spans="1:16" x14ac:dyDescent="0.25">
      <c r="A49" s="68"/>
      <c r="B49" s="76" t="s">
        <v>91</v>
      </c>
      <c r="C49" s="68"/>
      <c r="D49" s="68"/>
      <c r="E49" s="68"/>
      <c r="F49" s="67"/>
      <c r="G49" s="68"/>
      <c r="H49" s="69"/>
      <c r="I49" s="68"/>
      <c r="J49" s="74">
        <v>26.299999999999997</v>
      </c>
      <c r="K49" s="74">
        <v>27.21</v>
      </c>
      <c r="L49" s="74">
        <v>28.35</v>
      </c>
      <c r="M49" s="74">
        <v>30.5</v>
      </c>
      <c r="N49" s="70"/>
      <c r="O49" s="70"/>
      <c r="P49" s="70"/>
    </row>
    <row r="50" spans="1:16" x14ac:dyDescent="0.25">
      <c r="A50" s="68"/>
      <c r="B50" s="68"/>
      <c r="C50" s="68"/>
      <c r="D50" s="68"/>
      <c r="E50" s="68"/>
      <c r="F50" s="67"/>
      <c r="G50" s="68"/>
      <c r="H50" s="69"/>
      <c r="I50" s="68"/>
      <c r="J50" s="71"/>
      <c r="K50" s="71"/>
      <c r="L50" s="71"/>
      <c r="M50" s="71"/>
      <c r="N50" s="70"/>
      <c r="O50" s="70"/>
      <c r="P50" s="70"/>
    </row>
    <row r="51" spans="1:16" x14ac:dyDescent="0.25">
      <c r="A51" s="76" t="s">
        <v>90</v>
      </c>
      <c r="B51" s="68"/>
      <c r="C51" s="68"/>
      <c r="D51" s="68"/>
      <c r="E51" s="68"/>
      <c r="F51" s="67"/>
      <c r="G51" s="68"/>
      <c r="H51" s="69"/>
      <c r="I51" s="68"/>
      <c r="J51" s="71"/>
      <c r="K51" s="71"/>
      <c r="L51" s="71"/>
      <c r="M51" s="71"/>
      <c r="N51" s="70"/>
      <c r="O51" s="70"/>
      <c r="P51" s="70"/>
    </row>
    <row r="52" spans="1:16" ht="17.25" x14ac:dyDescent="0.25">
      <c r="A52" s="68"/>
      <c r="B52" s="77" t="s">
        <v>105</v>
      </c>
      <c r="C52" s="78"/>
      <c r="D52" s="78"/>
      <c r="E52" s="78"/>
      <c r="F52" s="67"/>
      <c r="G52" s="68"/>
      <c r="H52" s="69"/>
      <c r="I52" s="68"/>
      <c r="J52" s="79">
        <v>6.86</v>
      </c>
      <c r="K52" s="79">
        <v>6.86</v>
      </c>
      <c r="L52" s="79">
        <v>6.86</v>
      </c>
      <c r="M52" s="79">
        <v>6.86</v>
      </c>
      <c r="N52" s="70"/>
      <c r="O52" s="70"/>
      <c r="P52" s="70"/>
    </row>
    <row r="53" spans="1:16" x14ac:dyDescent="0.25">
      <c r="A53" s="68"/>
      <c r="B53" s="68"/>
      <c r="C53" s="68"/>
      <c r="D53" s="68"/>
      <c r="E53" s="68"/>
      <c r="F53" s="67"/>
      <c r="G53" s="68"/>
      <c r="H53" s="69"/>
      <c r="I53" s="68"/>
      <c r="J53" s="71"/>
      <c r="K53" s="71"/>
      <c r="L53" s="71"/>
      <c r="M53" s="71"/>
      <c r="N53" s="70"/>
      <c r="O53" s="70"/>
      <c r="P53" s="70"/>
    </row>
    <row r="54" spans="1:16" x14ac:dyDescent="0.25">
      <c r="A54" s="77" t="s">
        <v>92</v>
      </c>
      <c r="B54" s="78"/>
      <c r="C54" s="78"/>
      <c r="D54" s="78"/>
      <c r="E54" s="78"/>
      <c r="F54" s="67"/>
      <c r="G54" s="68"/>
      <c r="H54" s="69"/>
      <c r="I54" s="68"/>
      <c r="J54" s="71"/>
      <c r="K54" s="71"/>
      <c r="L54" s="71"/>
      <c r="M54" s="71"/>
      <c r="N54" s="70"/>
      <c r="O54" s="70"/>
      <c r="P54" s="70"/>
    </row>
    <row r="55" spans="1:16" ht="17.25" x14ac:dyDescent="0.25">
      <c r="A55" s="78"/>
      <c r="B55" s="77" t="s">
        <v>105</v>
      </c>
      <c r="C55" s="78"/>
      <c r="D55" s="78"/>
      <c r="E55" s="78"/>
      <c r="F55" s="67"/>
      <c r="G55" s="68"/>
      <c r="H55" s="69"/>
      <c r="I55" s="68"/>
      <c r="J55" s="73">
        <v>8.7100000000000009</v>
      </c>
      <c r="K55" s="71">
        <v>9.68</v>
      </c>
      <c r="L55" s="71">
        <v>11.12</v>
      </c>
      <c r="M55" s="71">
        <v>11.47</v>
      </c>
      <c r="N55" s="70"/>
      <c r="O55" s="70"/>
      <c r="P55" s="70"/>
    </row>
    <row r="56" spans="1:16" ht="17.25" x14ac:dyDescent="0.25">
      <c r="A56" s="68"/>
      <c r="B56" s="76" t="s">
        <v>106</v>
      </c>
      <c r="C56" s="68"/>
      <c r="D56" s="68"/>
      <c r="E56" s="68"/>
      <c r="F56" s="67"/>
      <c r="G56" s="68"/>
      <c r="H56" s="69"/>
      <c r="I56" s="68"/>
      <c r="J56" s="71"/>
      <c r="K56" s="71"/>
      <c r="L56" s="71"/>
      <c r="M56" s="71"/>
      <c r="N56" s="70"/>
      <c r="O56" s="70"/>
      <c r="P56" s="70"/>
    </row>
    <row r="57" spans="1:16" x14ac:dyDescent="0.25">
      <c r="A57" s="68"/>
      <c r="B57" s="68"/>
      <c r="C57" s="68" t="s">
        <v>86</v>
      </c>
      <c r="D57" s="68"/>
      <c r="E57" s="68"/>
      <c r="F57" s="67"/>
      <c r="G57" s="68"/>
      <c r="H57" s="69"/>
      <c r="I57" s="68"/>
      <c r="J57" s="73">
        <v>1.2</v>
      </c>
      <c r="K57" s="73">
        <v>1.38</v>
      </c>
      <c r="L57" s="73">
        <v>1.57</v>
      </c>
      <c r="M57" s="73">
        <v>1.76</v>
      </c>
      <c r="N57" s="70"/>
      <c r="O57" s="70"/>
      <c r="P57" s="70"/>
    </row>
    <row r="58" spans="1:16" x14ac:dyDescent="0.25">
      <c r="A58" s="68"/>
      <c r="B58" s="68"/>
      <c r="C58" s="68" t="s">
        <v>87</v>
      </c>
      <c r="D58" s="68"/>
      <c r="E58" s="68"/>
      <c r="F58" s="67"/>
      <c r="G58" s="68"/>
      <c r="H58" s="69"/>
      <c r="I58" s="68"/>
      <c r="J58" s="73">
        <v>4.5999999999999996</v>
      </c>
      <c r="K58" s="73">
        <v>4.5999999999999996</v>
      </c>
      <c r="L58" s="73">
        <v>4.5999999999999996</v>
      </c>
      <c r="M58" s="73">
        <v>4.5999999999999996</v>
      </c>
      <c r="N58" s="70"/>
      <c r="O58" s="70"/>
      <c r="P58" s="70"/>
    </row>
    <row r="59" spans="1:16" x14ac:dyDescent="0.25">
      <c r="A59" s="68"/>
      <c r="B59" s="68"/>
      <c r="C59" s="76" t="s">
        <v>100</v>
      </c>
      <c r="D59" s="68"/>
      <c r="E59" s="68"/>
      <c r="F59" s="67"/>
      <c r="G59" s="68"/>
      <c r="H59" s="69"/>
      <c r="I59" s="68"/>
      <c r="J59" s="73">
        <v>5.8</v>
      </c>
      <c r="K59" s="73">
        <v>5.9799999999999995</v>
      </c>
      <c r="L59" s="73">
        <v>6.17</v>
      </c>
      <c r="M59" s="73">
        <v>6.3599999999999994</v>
      </c>
      <c r="N59" s="70"/>
      <c r="O59" s="70"/>
      <c r="P59" s="70"/>
    </row>
    <row r="60" spans="1:16" x14ac:dyDescent="0.25">
      <c r="A60" s="68"/>
      <c r="B60" s="76" t="s">
        <v>88</v>
      </c>
      <c r="C60" s="68"/>
      <c r="D60" s="68"/>
      <c r="E60" s="68"/>
      <c r="F60" s="67"/>
      <c r="G60" s="68"/>
      <c r="H60" s="69"/>
      <c r="I60" s="68"/>
      <c r="J60" s="74">
        <v>14.510000000000002</v>
      </c>
      <c r="K60" s="74">
        <v>15.66</v>
      </c>
      <c r="L60" s="74">
        <v>17.29</v>
      </c>
      <c r="M60" s="74">
        <v>17.829999999999998</v>
      </c>
      <c r="N60" s="70"/>
      <c r="O60" s="70"/>
      <c r="P60" s="70"/>
    </row>
    <row r="61" spans="1:16" x14ac:dyDescent="0.25">
      <c r="A61" s="68"/>
      <c r="B61" s="68"/>
      <c r="C61" s="68"/>
      <c r="D61" s="68"/>
      <c r="E61" s="68"/>
      <c r="F61" s="67"/>
      <c r="G61" s="68"/>
      <c r="H61" s="69"/>
      <c r="I61" s="68"/>
      <c r="J61" s="71"/>
      <c r="K61" s="71"/>
      <c r="L61" s="71"/>
      <c r="M61" s="71"/>
      <c r="N61" s="70"/>
      <c r="O61" s="70"/>
      <c r="P61" s="70"/>
    </row>
    <row r="62" spans="1:16" x14ac:dyDescent="0.25">
      <c r="A62" s="76" t="s">
        <v>93</v>
      </c>
      <c r="B62" s="68"/>
      <c r="C62" s="68"/>
      <c r="D62" s="68"/>
      <c r="E62" s="68"/>
      <c r="F62" s="67"/>
      <c r="G62" s="68"/>
      <c r="H62" s="69"/>
      <c r="I62" s="68"/>
      <c r="J62" s="71"/>
      <c r="K62" s="71"/>
      <c r="L62" s="71"/>
      <c r="M62" s="71"/>
      <c r="N62" s="70"/>
      <c r="O62" s="70"/>
      <c r="P62" s="70"/>
    </row>
    <row r="63" spans="1:16" ht="17.25" x14ac:dyDescent="0.25">
      <c r="A63" s="68"/>
      <c r="B63" s="77" t="s">
        <v>105</v>
      </c>
      <c r="C63" s="68"/>
      <c r="D63" s="68"/>
      <c r="E63" s="68"/>
      <c r="F63" s="67"/>
      <c r="G63" s="68"/>
      <c r="H63" s="69"/>
      <c r="I63" s="68"/>
      <c r="J63" s="71"/>
      <c r="K63" s="71"/>
      <c r="L63" s="71"/>
      <c r="M63" s="71"/>
      <c r="N63" s="70"/>
      <c r="O63" s="70"/>
      <c r="P63" s="70"/>
    </row>
    <row r="64" spans="1:16" x14ac:dyDescent="0.25">
      <c r="A64" s="68"/>
      <c r="B64" s="68"/>
      <c r="C64" s="68" t="s">
        <v>94</v>
      </c>
      <c r="D64" s="68"/>
      <c r="E64" s="68"/>
      <c r="F64" s="67"/>
      <c r="G64" s="68"/>
      <c r="H64" s="69"/>
      <c r="I64" s="68"/>
      <c r="J64" s="71">
        <v>16.25</v>
      </c>
      <c r="K64" s="71">
        <v>17.439999999999998</v>
      </c>
      <c r="L64" s="71">
        <v>18.18</v>
      </c>
      <c r="M64" s="71">
        <v>18.920000000000002</v>
      </c>
      <c r="N64" s="70"/>
      <c r="O64" s="70"/>
      <c r="P64" s="70"/>
    </row>
    <row r="65" spans="1:16" x14ac:dyDescent="0.25">
      <c r="A65" s="68"/>
      <c r="B65" s="68"/>
      <c r="C65" s="68" t="s">
        <v>95</v>
      </c>
      <c r="D65" s="68"/>
      <c r="E65" s="68"/>
      <c r="F65" s="67"/>
      <c r="G65" s="68"/>
      <c r="H65" s="69"/>
      <c r="I65" s="68"/>
      <c r="J65" s="73">
        <v>1.25</v>
      </c>
      <c r="K65" s="73">
        <v>1.3</v>
      </c>
      <c r="L65" s="73">
        <v>1.35</v>
      </c>
      <c r="M65" s="73">
        <v>1.4</v>
      </c>
      <c r="N65" s="70"/>
      <c r="O65" s="70"/>
      <c r="P65" s="70"/>
    </row>
    <row r="66" spans="1:16" x14ac:dyDescent="0.25">
      <c r="A66" s="68"/>
      <c r="B66" s="68"/>
      <c r="C66" s="68" t="s">
        <v>97</v>
      </c>
      <c r="D66" s="68"/>
      <c r="E66" s="68"/>
      <c r="F66" s="67"/>
      <c r="G66" s="68"/>
      <c r="H66" s="69"/>
      <c r="I66" s="68"/>
      <c r="J66" s="71">
        <v>23.44</v>
      </c>
      <c r="K66" s="71">
        <v>24.36</v>
      </c>
      <c r="L66" s="71">
        <v>24.18</v>
      </c>
      <c r="M66" s="71">
        <v>24</v>
      </c>
      <c r="N66" s="70"/>
      <c r="O66" s="70"/>
      <c r="P66" s="70"/>
    </row>
    <row r="67" spans="1:16" x14ac:dyDescent="0.25">
      <c r="A67" s="68"/>
      <c r="B67" s="68"/>
      <c r="C67" s="68" t="s">
        <v>96</v>
      </c>
      <c r="D67" s="68"/>
      <c r="E67" s="68"/>
      <c r="F67" s="67"/>
      <c r="G67" s="68"/>
      <c r="H67" s="69"/>
      <c r="I67" s="68"/>
      <c r="J67" s="80">
        <v>0.05</v>
      </c>
      <c r="K67" s="80">
        <v>0.05</v>
      </c>
      <c r="L67" s="80">
        <v>0.05</v>
      </c>
      <c r="M67" s="80">
        <v>0.05</v>
      </c>
      <c r="N67" s="70"/>
      <c r="O67" s="70"/>
      <c r="P67" s="70"/>
    </row>
    <row r="68" spans="1:16" x14ac:dyDescent="0.25">
      <c r="A68" s="68"/>
      <c r="B68" s="68"/>
      <c r="C68" s="76" t="s">
        <v>99</v>
      </c>
      <c r="D68" s="68"/>
      <c r="E68" s="68"/>
      <c r="F68" s="67"/>
      <c r="G68" s="68"/>
      <c r="H68" s="69"/>
      <c r="I68" s="68"/>
      <c r="J68" s="71">
        <v>40.989999999999995</v>
      </c>
      <c r="K68" s="71">
        <v>43.149999999999991</v>
      </c>
      <c r="L68" s="71">
        <v>43.76</v>
      </c>
      <c r="M68" s="71">
        <v>44.37</v>
      </c>
      <c r="N68" s="70"/>
      <c r="O68" s="70"/>
      <c r="P68" s="70"/>
    </row>
    <row r="69" spans="1:16" ht="17.25" x14ac:dyDescent="0.25">
      <c r="A69" s="68"/>
      <c r="B69" s="76" t="s">
        <v>106</v>
      </c>
      <c r="C69" s="68"/>
      <c r="D69" s="68"/>
      <c r="E69" s="68"/>
      <c r="F69" s="67"/>
      <c r="G69" s="68"/>
      <c r="H69" s="69"/>
      <c r="I69" s="68"/>
      <c r="J69" s="71"/>
      <c r="K69" s="71"/>
      <c r="L69" s="71"/>
      <c r="M69" s="71"/>
      <c r="N69" s="70"/>
      <c r="O69" s="70"/>
      <c r="P69" s="70"/>
    </row>
    <row r="70" spans="1:16" x14ac:dyDescent="0.25">
      <c r="A70" s="68"/>
      <c r="B70" s="68"/>
      <c r="C70" s="68" t="s">
        <v>94</v>
      </c>
      <c r="D70" s="68"/>
      <c r="E70" s="68"/>
      <c r="F70" s="67"/>
      <c r="G70" s="68"/>
      <c r="H70" s="69"/>
      <c r="I70" s="68"/>
      <c r="J70" s="73">
        <v>4.7</v>
      </c>
      <c r="K70" s="73">
        <v>4.7</v>
      </c>
      <c r="L70" s="73">
        <v>4.7</v>
      </c>
      <c r="M70" s="73">
        <v>4.7</v>
      </c>
      <c r="N70" s="70"/>
      <c r="O70" s="70"/>
      <c r="P70" s="70"/>
    </row>
    <row r="71" spans="1:16" x14ac:dyDescent="0.25">
      <c r="A71" s="68"/>
      <c r="B71" s="68"/>
      <c r="C71" s="76" t="s">
        <v>100</v>
      </c>
      <c r="D71" s="68"/>
      <c r="E71" s="68"/>
      <c r="F71" s="67"/>
      <c r="G71" s="68"/>
      <c r="H71" s="69"/>
      <c r="I71" s="68"/>
      <c r="J71" s="73">
        <v>4.7</v>
      </c>
      <c r="K71" s="73">
        <v>4.7</v>
      </c>
      <c r="L71" s="73">
        <v>4.7</v>
      </c>
      <c r="M71" s="73">
        <v>4.7</v>
      </c>
      <c r="N71" s="70"/>
      <c r="O71" s="70"/>
      <c r="P71" s="70"/>
    </row>
    <row r="72" spans="1:16" x14ac:dyDescent="0.25">
      <c r="A72" s="68"/>
      <c r="B72" s="76" t="s">
        <v>98</v>
      </c>
      <c r="C72" s="68"/>
      <c r="D72" s="68"/>
      <c r="E72" s="68"/>
      <c r="F72" s="67"/>
      <c r="G72" s="68"/>
      <c r="H72" s="69"/>
      <c r="I72" s="68"/>
      <c r="J72" s="74">
        <v>45.69</v>
      </c>
      <c r="K72" s="74">
        <v>47.849999999999994</v>
      </c>
      <c r="L72" s="74">
        <v>48.46</v>
      </c>
      <c r="M72" s="74">
        <v>49.07</v>
      </c>
      <c r="N72" s="70"/>
      <c r="O72" s="70"/>
      <c r="P72" s="70"/>
    </row>
    <row r="73" spans="1:16" x14ac:dyDescent="0.25">
      <c r="A73" s="68"/>
      <c r="B73" s="68"/>
      <c r="C73" s="68"/>
      <c r="D73" s="68"/>
      <c r="E73" s="68"/>
      <c r="F73" s="67"/>
      <c r="G73" s="68"/>
      <c r="H73" s="69"/>
      <c r="I73" s="68"/>
      <c r="J73" s="71"/>
      <c r="K73" s="71"/>
      <c r="L73" s="71"/>
      <c r="M73" s="71"/>
      <c r="N73" s="70"/>
      <c r="O73" s="70"/>
      <c r="P73" s="70"/>
    </row>
    <row r="74" spans="1:16" x14ac:dyDescent="0.25">
      <c r="A74" s="76" t="s">
        <v>101</v>
      </c>
      <c r="B74" s="68"/>
      <c r="C74" s="68"/>
      <c r="D74" s="68"/>
      <c r="E74" s="68"/>
      <c r="F74" s="67"/>
      <c r="G74" s="68"/>
      <c r="H74" s="69"/>
      <c r="I74" s="68"/>
      <c r="J74" s="71"/>
      <c r="K74" s="71"/>
      <c r="L74" s="71"/>
      <c r="M74" s="71"/>
      <c r="N74" s="70"/>
      <c r="O74" s="70"/>
      <c r="P74" s="70"/>
    </row>
    <row r="75" spans="1:16" ht="17.25" x14ac:dyDescent="0.25">
      <c r="A75" s="68"/>
      <c r="B75" s="77" t="s">
        <v>105</v>
      </c>
      <c r="C75" s="68"/>
      <c r="D75" s="68"/>
      <c r="E75" s="68"/>
      <c r="F75" s="67"/>
      <c r="G75" s="68"/>
      <c r="H75" s="69"/>
      <c r="I75" s="68"/>
      <c r="J75" s="71"/>
      <c r="K75" s="71"/>
      <c r="L75" s="71"/>
      <c r="M75" s="71"/>
      <c r="N75" s="70"/>
      <c r="O75" s="70"/>
      <c r="P75" s="70"/>
    </row>
    <row r="76" spans="1:16" x14ac:dyDescent="0.25">
      <c r="A76" s="68"/>
      <c r="B76" s="68"/>
      <c r="C76" s="68" t="s">
        <v>101</v>
      </c>
      <c r="D76" s="68"/>
      <c r="E76" s="68"/>
      <c r="F76" s="67"/>
      <c r="G76" s="68"/>
      <c r="H76" s="69"/>
      <c r="I76" s="68"/>
      <c r="J76" s="81">
        <v>3.7500000000000009</v>
      </c>
      <c r="K76" s="81">
        <v>4.5200000000000005</v>
      </c>
      <c r="L76" s="81">
        <v>5.36</v>
      </c>
      <c r="M76" s="81">
        <v>5.7499999999999982</v>
      </c>
      <c r="N76" s="81"/>
      <c r="O76" s="70"/>
      <c r="P76" s="70"/>
    </row>
    <row r="77" spans="1:16" x14ac:dyDescent="0.25">
      <c r="A77" s="68"/>
      <c r="B77" s="68"/>
      <c r="C77" s="68" t="s">
        <v>99</v>
      </c>
      <c r="D77" s="68"/>
      <c r="E77" s="68"/>
      <c r="F77" s="67"/>
      <c r="G77" s="68"/>
      <c r="H77" s="69"/>
      <c r="I77" s="68"/>
      <c r="J77" s="81">
        <v>3.7500000000000009</v>
      </c>
      <c r="K77" s="81">
        <v>4.5200000000000005</v>
      </c>
      <c r="L77" s="81">
        <v>5.36</v>
      </c>
      <c r="M77" s="81">
        <v>5.7499999999999982</v>
      </c>
      <c r="N77" s="81"/>
      <c r="O77" s="70"/>
      <c r="P77" s="70"/>
    </row>
    <row r="78" spans="1:16" ht="17.25" x14ac:dyDescent="0.25">
      <c r="A78" s="68"/>
      <c r="B78" s="76" t="s">
        <v>106</v>
      </c>
      <c r="C78" s="68"/>
      <c r="D78" s="68"/>
      <c r="E78" s="68"/>
      <c r="F78" s="67"/>
      <c r="G78" s="68"/>
      <c r="H78" s="69"/>
      <c r="I78" s="68"/>
      <c r="J78" s="71"/>
      <c r="K78" s="71"/>
      <c r="L78" s="71"/>
      <c r="M78" s="71"/>
      <c r="N78" s="70"/>
      <c r="O78" s="70"/>
      <c r="P78" s="70"/>
    </row>
    <row r="79" spans="1:16" x14ac:dyDescent="0.25">
      <c r="A79" s="68"/>
      <c r="B79" s="68"/>
      <c r="C79" s="68" t="s">
        <v>101</v>
      </c>
      <c r="D79" s="68"/>
      <c r="E79" s="68"/>
      <c r="F79" s="67"/>
      <c r="G79" s="68"/>
      <c r="H79" s="69"/>
      <c r="I79" s="68"/>
      <c r="J79" s="71"/>
      <c r="K79" s="71"/>
      <c r="L79" s="71"/>
      <c r="M79" s="71"/>
      <c r="N79" s="70"/>
      <c r="O79" s="70"/>
      <c r="P79" s="70"/>
    </row>
    <row r="80" spans="1:16" x14ac:dyDescent="0.25">
      <c r="A80" s="68"/>
      <c r="B80" s="68"/>
      <c r="C80" s="68"/>
      <c r="D80" s="68" t="s">
        <v>86</v>
      </c>
      <c r="E80" s="68"/>
      <c r="F80" s="67"/>
      <c r="G80" s="68"/>
      <c r="H80" s="69"/>
      <c r="I80" s="68"/>
      <c r="J80" s="80">
        <v>0.11</v>
      </c>
      <c r="K80" s="80">
        <v>0.09</v>
      </c>
      <c r="L80" s="80">
        <v>7.0000000000000007E-2</v>
      </c>
      <c r="M80" s="80">
        <v>0.06</v>
      </c>
      <c r="N80" s="70"/>
      <c r="O80" s="70"/>
      <c r="P80" s="70"/>
    </row>
    <row r="81" spans="1:16" x14ac:dyDescent="0.25">
      <c r="A81" s="68"/>
      <c r="B81" s="68"/>
      <c r="C81" s="68"/>
      <c r="D81" s="68" t="s">
        <v>87</v>
      </c>
      <c r="E81" s="68"/>
      <c r="F81" s="67"/>
      <c r="G81" s="68"/>
      <c r="H81" s="69"/>
      <c r="I81" s="68"/>
      <c r="J81" s="80">
        <v>0.8</v>
      </c>
      <c r="K81" s="80">
        <v>0.8</v>
      </c>
      <c r="L81" s="80">
        <v>0.8</v>
      </c>
      <c r="M81" s="80">
        <v>0.8</v>
      </c>
      <c r="N81" s="70"/>
      <c r="O81" s="70"/>
      <c r="P81" s="70"/>
    </row>
    <row r="82" spans="1:16" x14ac:dyDescent="0.25">
      <c r="A82" s="68"/>
      <c r="B82" s="68"/>
      <c r="C82" s="68" t="s">
        <v>100</v>
      </c>
      <c r="D82" s="68"/>
      <c r="E82" s="68"/>
      <c r="F82" s="67"/>
      <c r="G82" s="68"/>
      <c r="H82" s="69"/>
      <c r="I82" s="68"/>
      <c r="J82" s="80">
        <v>0.91</v>
      </c>
      <c r="K82" s="80">
        <v>0.89</v>
      </c>
      <c r="L82" s="80">
        <v>0.87000000000000011</v>
      </c>
      <c r="M82" s="80">
        <v>0.8600000000000001</v>
      </c>
      <c r="N82" s="70"/>
      <c r="O82" s="70"/>
      <c r="P82" s="70"/>
    </row>
    <row r="83" spans="1:16" x14ac:dyDescent="0.25">
      <c r="A83" s="68"/>
      <c r="B83" s="76" t="s">
        <v>104</v>
      </c>
      <c r="C83" s="68"/>
      <c r="D83" s="68"/>
      <c r="E83" s="68"/>
      <c r="F83" s="67"/>
      <c r="G83" s="68"/>
      <c r="H83" s="69"/>
      <c r="I83" s="68"/>
      <c r="J83" s="79">
        <v>4.660000000000001</v>
      </c>
      <c r="K83" s="79">
        <v>5.41</v>
      </c>
      <c r="L83" s="79">
        <v>6.23</v>
      </c>
      <c r="M83" s="79">
        <v>6.6099999999999985</v>
      </c>
      <c r="N83" s="70"/>
      <c r="O83" s="70"/>
      <c r="P83" s="70"/>
    </row>
    <row r="84" spans="1:16" x14ac:dyDescent="0.25">
      <c r="A84" s="68"/>
      <c r="B84" s="76"/>
      <c r="C84" s="68"/>
      <c r="D84" s="68"/>
      <c r="E84" s="68"/>
      <c r="F84" s="67"/>
      <c r="G84" s="68"/>
      <c r="H84" s="69"/>
      <c r="I84" s="68"/>
      <c r="J84" s="74"/>
      <c r="K84" s="74"/>
      <c r="L84" s="74"/>
      <c r="M84" s="74"/>
      <c r="N84" s="70"/>
      <c r="O84" s="70"/>
      <c r="P84" s="70"/>
    </row>
    <row r="85" spans="1:16" ht="15.75" thickBot="1" x14ac:dyDescent="0.3">
      <c r="A85" s="77" t="s">
        <v>85</v>
      </c>
      <c r="B85" s="78"/>
      <c r="C85" s="78"/>
      <c r="D85" s="78"/>
      <c r="E85" s="78"/>
      <c r="F85" s="67"/>
      <c r="G85" s="68"/>
      <c r="H85" s="69"/>
      <c r="I85" s="68"/>
      <c r="J85" s="75"/>
      <c r="K85" s="75"/>
      <c r="L85" s="75"/>
      <c r="M85" s="75"/>
      <c r="N85" s="72"/>
      <c r="O85" s="70"/>
      <c r="P85" s="70"/>
    </row>
    <row r="86" spans="1:16" ht="17.25" x14ac:dyDescent="0.25">
      <c r="A86" s="78"/>
      <c r="B86" s="77" t="s">
        <v>105</v>
      </c>
      <c r="C86" s="78"/>
      <c r="D86" s="78"/>
      <c r="E86" s="78"/>
      <c r="F86" s="67"/>
      <c r="G86" s="68"/>
      <c r="H86" s="69"/>
      <c r="I86" s="71">
        <f>I93-I92</f>
        <v>124.30000000000001</v>
      </c>
      <c r="J86" s="71">
        <v>153.11000000000001</v>
      </c>
      <c r="K86" s="71">
        <v>156.44999999999999</v>
      </c>
      <c r="L86" s="71">
        <v>159.66999999999999</v>
      </c>
      <c r="M86" s="71">
        <v>163.68999999999997</v>
      </c>
      <c r="N86" s="72"/>
      <c r="O86" s="70"/>
      <c r="P86" s="223" t="s">
        <v>131</v>
      </c>
    </row>
    <row r="87" spans="1:16" ht="17.25" x14ac:dyDescent="0.25">
      <c r="A87" s="68"/>
      <c r="B87" s="76" t="s">
        <v>106</v>
      </c>
      <c r="C87" s="68"/>
      <c r="D87" s="68"/>
      <c r="E87" s="68"/>
      <c r="F87" s="68" t="s">
        <v>24</v>
      </c>
      <c r="G87" s="68"/>
      <c r="H87" s="69"/>
      <c r="I87" s="68"/>
      <c r="J87" s="71"/>
      <c r="K87" s="71"/>
      <c r="L87" s="71"/>
      <c r="M87" s="71"/>
      <c r="N87" s="72"/>
      <c r="O87" s="70"/>
      <c r="P87" s="224"/>
    </row>
    <row r="88" spans="1:16" x14ac:dyDescent="0.25">
      <c r="A88" s="68"/>
      <c r="B88" s="68"/>
      <c r="C88" s="68" t="s">
        <v>120</v>
      </c>
      <c r="D88" s="68"/>
      <c r="E88" s="68"/>
      <c r="F88" s="239" t="s">
        <v>8</v>
      </c>
      <c r="G88" s="68"/>
      <c r="H88" s="69"/>
      <c r="I88" s="73">
        <v>4.2</v>
      </c>
      <c r="J88" s="73">
        <f>IF($F88="x",4.5,0)</f>
        <v>4.5</v>
      </c>
      <c r="K88" s="73">
        <f>IF($F88="x",4.5,0)</f>
        <v>4.5</v>
      </c>
      <c r="L88" s="73">
        <f>IF($F88="x",4.5,0)</f>
        <v>4.5</v>
      </c>
      <c r="M88" s="73">
        <f>IF($F88="x",4.5,0)</f>
        <v>4.5</v>
      </c>
      <c r="N88" s="72"/>
      <c r="O88" s="70"/>
      <c r="P88" s="224"/>
    </row>
    <row r="89" spans="1:16" x14ac:dyDescent="0.25">
      <c r="A89" s="68"/>
      <c r="B89" s="68"/>
      <c r="C89" s="68" t="s">
        <v>121</v>
      </c>
      <c r="D89" s="68"/>
      <c r="E89" s="68"/>
      <c r="F89" s="239" t="s">
        <v>8</v>
      </c>
      <c r="G89" s="68"/>
      <c r="H89" s="69"/>
      <c r="I89" s="73">
        <v>0</v>
      </c>
      <c r="J89" s="73">
        <f>IF($F89="x",J$38-J$46-J$57-J$80-4.5,0)</f>
        <v>1.7099999999999982</v>
      </c>
      <c r="K89" s="73">
        <f>IF($F89="x",K$38-K$46-K$57-K$80-4.5,0)</f>
        <v>2.6100000000000021</v>
      </c>
      <c r="L89" s="73">
        <f>IF($F89="x",L$38-L$46-L$57-L$80-4.5,0)</f>
        <v>3.5600000000000005</v>
      </c>
      <c r="M89" s="73">
        <f>IF($F89="x",M$38-M$46-M$57-M$80-4.5,0)</f>
        <v>4.5500000000000007</v>
      </c>
      <c r="N89" s="72"/>
      <c r="O89" s="70"/>
      <c r="P89" s="224"/>
    </row>
    <row r="90" spans="1:16" x14ac:dyDescent="0.25">
      <c r="A90" s="68"/>
      <c r="B90" s="68"/>
      <c r="C90" s="68" t="s">
        <v>122</v>
      </c>
      <c r="D90" s="68"/>
      <c r="E90" s="68"/>
      <c r="F90" s="239" t="s">
        <v>8</v>
      </c>
      <c r="G90" s="68"/>
      <c r="H90" s="69"/>
      <c r="I90" s="73">
        <v>3.3</v>
      </c>
      <c r="J90" s="73">
        <f>IF($F90="x",J39-J47-J58-J81-J70,0)</f>
        <v>4.4999999999999991</v>
      </c>
      <c r="K90" s="73">
        <f>IF($F90="x",K39-K47-K58-K81-K70,0)</f>
        <v>4.4999999999999991</v>
      </c>
      <c r="L90" s="73">
        <f>IF($F90="x",L39-L47-L58-L81-L70,0)</f>
        <v>4.4999999999999991</v>
      </c>
      <c r="M90" s="73">
        <f>IF($F90="x",M39-M47-M58-M81-M70,0)</f>
        <v>4.4999999999999991</v>
      </c>
      <c r="N90" s="70"/>
      <c r="O90" s="70"/>
      <c r="P90" s="224"/>
    </row>
    <row r="91" spans="1:16" x14ac:dyDescent="0.25">
      <c r="A91" s="68"/>
      <c r="B91" s="68"/>
      <c r="C91" s="68" t="s">
        <v>198</v>
      </c>
      <c r="D91" s="68"/>
      <c r="E91" s="68"/>
      <c r="F91" s="239" t="s">
        <v>8</v>
      </c>
      <c r="G91" s="68"/>
      <c r="H91" s="69"/>
      <c r="I91" s="73">
        <v>0</v>
      </c>
      <c r="J91" s="73">
        <f>IF($F91="x",J$39-J$47-J$58-J70-J$81-4.5,0)</f>
        <v>0</v>
      </c>
      <c r="K91" s="73">
        <f>IF($F91="x",K$39-K$47-K$58-K70-K$81-4.5,0)</f>
        <v>0</v>
      </c>
      <c r="L91" s="73">
        <f>IF($F91="x",L$39-L$47-L$58-L70-L$81-4.5,0)</f>
        <v>0</v>
      </c>
      <c r="M91" s="73">
        <f>IF($F91="x",M$39-M$47-M$58-M70-M$81-4.5,0)</f>
        <v>0</v>
      </c>
      <c r="N91" s="70"/>
      <c r="O91" s="70"/>
      <c r="P91" s="224"/>
    </row>
    <row r="92" spans="1:16" x14ac:dyDescent="0.25">
      <c r="A92" s="68"/>
      <c r="B92" s="68"/>
      <c r="C92" s="76" t="s">
        <v>100</v>
      </c>
      <c r="D92" s="68"/>
      <c r="E92" s="68"/>
      <c r="F92" s="67"/>
      <c r="G92" s="68"/>
      <c r="H92" s="69"/>
      <c r="I92" s="73">
        <f>SUM(I88:I91)</f>
        <v>7.5</v>
      </c>
      <c r="J92" s="71">
        <f>SUM(J88:J90)</f>
        <v>10.709999999999997</v>
      </c>
      <c r="K92" s="71">
        <f>SUM(K88:K90)</f>
        <v>11.610000000000001</v>
      </c>
      <c r="L92" s="71">
        <f>SUM(L88:L90)</f>
        <v>12.559999999999999</v>
      </c>
      <c r="M92" s="71">
        <f>SUM(M88:M90)</f>
        <v>13.55</v>
      </c>
      <c r="N92" s="70"/>
      <c r="O92" s="70"/>
      <c r="P92" s="224"/>
    </row>
    <row r="93" spans="1:16" x14ac:dyDescent="0.25">
      <c r="A93" s="68"/>
      <c r="B93" s="76" t="s">
        <v>88</v>
      </c>
      <c r="C93" s="68"/>
      <c r="D93" s="68"/>
      <c r="E93" s="68"/>
      <c r="F93" s="67"/>
      <c r="G93" s="68"/>
      <c r="H93" s="69"/>
      <c r="I93" s="71">
        <v>131.80000000000001</v>
      </c>
      <c r="J93" s="74">
        <f>J86+J92</f>
        <v>163.82000000000002</v>
      </c>
      <c r="K93" s="74">
        <f>K86+K92</f>
        <v>168.06</v>
      </c>
      <c r="L93" s="74">
        <f>L86+L92</f>
        <v>172.23</v>
      </c>
      <c r="M93" s="74">
        <f>M86+M92</f>
        <v>177.23999999999998</v>
      </c>
      <c r="N93" s="70"/>
      <c r="O93" s="70"/>
      <c r="P93" s="224"/>
    </row>
    <row r="94" spans="1:16" ht="15.75" thickBot="1" x14ac:dyDescent="0.3">
      <c r="A94" s="68"/>
      <c r="B94" s="235" t="s">
        <v>157</v>
      </c>
      <c r="C94" s="236"/>
      <c r="D94" s="236"/>
      <c r="E94" s="237"/>
      <c r="F94" s="67"/>
      <c r="G94" s="68"/>
      <c r="H94" s="69"/>
      <c r="I94" s="68"/>
      <c r="J94" s="234"/>
      <c r="K94" s="234"/>
      <c r="L94" s="234"/>
      <c r="M94" s="234"/>
      <c r="N94" s="70"/>
      <c r="O94" s="70"/>
      <c r="P94" s="225"/>
    </row>
    <row r="95" spans="1:16" x14ac:dyDescent="0.25">
      <c r="A95" s="82" t="s">
        <v>110</v>
      </c>
      <c r="B95" s="58"/>
      <c r="C95" s="58"/>
      <c r="D95" s="58"/>
      <c r="E95" s="58"/>
      <c r="F95" s="59"/>
      <c r="G95" s="58"/>
      <c r="H95" s="60"/>
      <c r="I95" s="83">
        <f>I93</f>
        <v>131.80000000000001</v>
      </c>
      <c r="J95" s="83">
        <f>J93+J94</f>
        <v>163.82000000000002</v>
      </c>
      <c r="K95" s="83">
        <f>K93+K94</f>
        <v>168.06</v>
      </c>
      <c r="L95" s="83">
        <f>L93+L94</f>
        <v>172.23</v>
      </c>
      <c r="M95" s="83">
        <f>M93+M94</f>
        <v>177.23999999999998</v>
      </c>
      <c r="N95" s="83">
        <f t="shared" ref="N95" si="7">N86</f>
        <v>0</v>
      </c>
      <c r="O95" s="84"/>
      <c r="P95" s="84"/>
    </row>
    <row r="96" spans="1:16" x14ac:dyDescent="0.25">
      <c r="J96" s="64"/>
      <c r="K96" s="64"/>
      <c r="L96" s="64"/>
      <c r="M96" s="64"/>
      <c r="N96" s="64"/>
      <c r="O96" s="64"/>
      <c r="P96" s="64"/>
    </row>
    <row r="97" spans="1:16" x14ac:dyDescent="0.25">
      <c r="I97" s="64"/>
      <c r="J97" s="64"/>
      <c r="K97" s="64"/>
      <c r="L97" s="64"/>
      <c r="M97" s="64"/>
      <c r="O97" s="64"/>
      <c r="P97" s="64"/>
    </row>
    <row r="98" spans="1:16" x14ac:dyDescent="0.25">
      <c r="J98" s="64"/>
      <c r="K98" s="64"/>
      <c r="L98" s="64"/>
      <c r="M98" s="64"/>
      <c r="N98" s="64"/>
      <c r="O98" s="64"/>
      <c r="P98" s="64"/>
    </row>
    <row r="99" spans="1:16" x14ac:dyDescent="0.25">
      <c r="A99" s="58" t="s">
        <v>75</v>
      </c>
      <c r="B99" s="58"/>
      <c r="C99" s="58"/>
      <c r="D99" s="58"/>
      <c r="E99" s="58"/>
      <c r="F99" s="59"/>
      <c r="G99" s="58"/>
      <c r="H99" s="60"/>
      <c r="I99" s="84">
        <f t="shared" ref="I99:N99" si="8">I32+I95</f>
        <v>197.7</v>
      </c>
      <c r="J99" s="84">
        <f t="shared" si="8"/>
        <v>239.42000000000002</v>
      </c>
      <c r="K99" s="84">
        <f t="shared" si="8"/>
        <v>244.76</v>
      </c>
      <c r="L99" s="84">
        <f t="shared" si="8"/>
        <v>251.93</v>
      </c>
      <c r="M99" s="84">
        <f t="shared" si="8"/>
        <v>260.83999999999997</v>
      </c>
      <c r="N99" s="84">
        <f t="shared" si="8"/>
        <v>0</v>
      </c>
      <c r="O99" s="84"/>
      <c r="P99" s="84"/>
    </row>
    <row r="100" spans="1:16" x14ac:dyDescent="0.25">
      <c r="A100" s="85"/>
      <c r="B100" s="85"/>
      <c r="C100" s="85"/>
      <c r="D100" s="85"/>
      <c r="E100" s="85"/>
      <c r="F100" s="85"/>
      <c r="G100" s="85"/>
      <c r="H100" s="85"/>
      <c r="I100" s="85"/>
      <c r="J100" s="85"/>
      <c r="K100" s="85"/>
      <c r="L100" s="85"/>
      <c r="M100" s="85"/>
      <c r="N100" s="85"/>
      <c r="O100" s="85"/>
      <c r="P100" s="85"/>
    </row>
    <row r="101" spans="1:16" x14ac:dyDescent="0.25">
      <c r="A101" s="86" t="s">
        <v>4</v>
      </c>
      <c r="B101" s="87"/>
      <c r="C101" s="87"/>
      <c r="D101" s="87"/>
      <c r="E101" s="87"/>
      <c r="F101" s="85"/>
      <c r="G101" s="87"/>
      <c r="H101" s="88"/>
      <c r="I101" s="87"/>
      <c r="J101" s="89"/>
      <c r="K101" s="89"/>
      <c r="L101" s="89"/>
      <c r="M101" s="89"/>
      <c r="N101" s="89"/>
      <c r="O101" s="89"/>
      <c r="P101" s="89"/>
    </row>
    <row r="102" spans="1:16" x14ac:dyDescent="0.25">
      <c r="A102" s="87"/>
      <c r="B102" s="50" t="s">
        <v>11</v>
      </c>
      <c r="C102" s="50"/>
      <c r="D102" s="50"/>
      <c r="E102" s="50"/>
      <c r="F102" s="51"/>
      <c r="G102" s="50"/>
      <c r="H102" s="90"/>
      <c r="I102" s="55"/>
      <c r="J102" s="55"/>
      <c r="K102" s="55"/>
      <c r="L102" s="55"/>
      <c r="M102" s="55"/>
      <c r="N102" s="55"/>
      <c r="O102" s="55"/>
      <c r="P102" s="55"/>
    </row>
    <row r="103" spans="1:16" ht="36" customHeight="1" x14ac:dyDescent="0.25">
      <c r="A103" s="87"/>
      <c r="B103" s="87"/>
      <c r="C103" s="87"/>
      <c r="D103" s="87"/>
      <c r="E103" s="87"/>
      <c r="F103" s="91" t="s">
        <v>35</v>
      </c>
      <c r="G103" s="87"/>
      <c r="H103" s="92"/>
      <c r="I103" s="87"/>
      <c r="J103" s="89"/>
      <c r="K103" s="89"/>
      <c r="L103" s="89"/>
      <c r="M103" s="89"/>
      <c r="N103" s="89"/>
      <c r="O103" s="89"/>
      <c r="P103" s="89"/>
    </row>
    <row r="104" spans="1:16" x14ac:dyDescent="0.25">
      <c r="A104" s="87"/>
      <c r="B104" s="87" t="s">
        <v>16</v>
      </c>
      <c r="C104" s="87"/>
      <c r="D104" s="87"/>
      <c r="E104" s="87"/>
      <c r="F104" s="93"/>
      <c r="G104" s="87"/>
      <c r="H104" s="94"/>
      <c r="I104" s="87"/>
      <c r="J104" s="89"/>
      <c r="K104" s="89"/>
      <c r="L104" s="89"/>
      <c r="M104" s="89"/>
      <c r="N104" s="89"/>
      <c r="O104" s="89"/>
      <c r="P104" s="89"/>
    </row>
    <row r="105" spans="1:16" x14ac:dyDescent="0.25">
      <c r="A105" s="87"/>
      <c r="B105" s="87"/>
      <c r="C105" s="87" t="s">
        <v>63</v>
      </c>
      <c r="D105" s="87"/>
      <c r="E105" s="87"/>
      <c r="F105" s="93">
        <v>2015</v>
      </c>
      <c r="G105" s="87"/>
      <c r="H105" s="95"/>
      <c r="I105" s="89"/>
      <c r="J105" s="89"/>
      <c r="K105" s="89"/>
      <c r="L105" s="89"/>
      <c r="M105" s="89"/>
      <c r="N105" s="89"/>
      <c r="O105" s="89"/>
      <c r="P105" s="89"/>
    </row>
    <row r="106" spans="1:16" ht="18.75" customHeight="1" x14ac:dyDescent="0.25">
      <c r="A106" s="87"/>
      <c r="B106" s="87"/>
      <c r="C106" s="87" t="s">
        <v>64</v>
      </c>
      <c r="D106" s="87"/>
      <c r="E106" s="87"/>
      <c r="F106" s="96">
        <v>2019</v>
      </c>
      <c r="G106" s="87"/>
      <c r="H106" s="95"/>
      <c r="I106" s="89"/>
      <c r="J106" s="89"/>
      <c r="K106" s="89"/>
      <c r="L106" s="89"/>
      <c r="M106" s="89"/>
      <c r="N106" s="89"/>
      <c r="O106" s="89"/>
      <c r="P106" s="89"/>
    </row>
    <row r="107" spans="1:16" x14ac:dyDescent="0.25">
      <c r="A107" s="87"/>
      <c r="B107" s="50"/>
      <c r="C107" s="50" t="s">
        <v>21</v>
      </c>
      <c r="D107" s="50"/>
      <c r="E107" s="50"/>
      <c r="F107" s="97"/>
      <c r="G107" s="50"/>
      <c r="H107" s="90"/>
      <c r="I107" s="55"/>
      <c r="J107" s="55"/>
      <c r="K107" s="55"/>
      <c r="L107" s="55"/>
      <c r="M107" s="55"/>
      <c r="N107" s="55"/>
      <c r="O107" s="55"/>
      <c r="P107" s="55"/>
    </row>
    <row r="108" spans="1:16" ht="25.5" customHeight="1" x14ac:dyDescent="0.25">
      <c r="A108" s="87"/>
      <c r="B108" s="87" t="s">
        <v>14</v>
      </c>
      <c r="C108" s="87"/>
      <c r="D108" s="87"/>
      <c r="E108" s="87"/>
      <c r="F108" s="85"/>
      <c r="G108" s="87"/>
      <c r="H108" s="88"/>
      <c r="I108" s="87"/>
      <c r="J108" s="89"/>
      <c r="K108" s="89"/>
      <c r="L108" s="89"/>
      <c r="M108" s="89"/>
      <c r="N108" s="89"/>
      <c r="O108" s="89"/>
      <c r="P108" s="89"/>
    </row>
    <row r="109" spans="1:16" x14ac:dyDescent="0.25">
      <c r="A109" s="87"/>
      <c r="B109" s="87"/>
      <c r="C109" s="87" t="s">
        <v>5</v>
      </c>
      <c r="D109" s="87"/>
      <c r="E109" s="87"/>
      <c r="F109" s="96">
        <v>2020</v>
      </c>
      <c r="G109" s="87"/>
      <c r="H109" s="98"/>
      <c r="I109" s="89"/>
      <c r="J109" s="89"/>
      <c r="K109" s="89"/>
      <c r="L109" s="89"/>
      <c r="M109" s="89"/>
      <c r="N109" s="89"/>
      <c r="O109" s="89"/>
      <c r="P109" s="89"/>
    </row>
    <row r="110" spans="1:16" ht="18.75" customHeight="1" x14ac:dyDescent="0.25">
      <c r="A110" s="87"/>
      <c r="B110" s="87"/>
      <c r="C110" s="87" t="s">
        <v>65</v>
      </c>
      <c r="D110" s="87"/>
      <c r="E110" s="87"/>
      <c r="F110" s="96">
        <v>2020</v>
      </c>
      <c r="G110" s="87"/>
      <c r="H110" s="98"/>
      <c r="I110" s="89"/>
      <c r="J110" s="89"/>
      <c r="K110" s="89"/>
      <c r="L110" s="89"/>
      <c r="M110" s="89"/>
      <c r="N110" s="89"/>
      <c r="O110" s="89"/>
      <c r="P110" s="89"/>
    </row>
    <row r="111" spans="1:16" x14ac:dyDescent="0.25">
      <c r="A111" s="87"/>
      <c r="B111" s="87"/>
      <c r="C111" s="87" t="s">
        <v>66</v>
      </c>
      <c r="D111" s="87"/>
      <c r="E111" s="87"/>
      <c r="F111" s="96">
        <v>2023</v>
      </c>
      <c r="G111" s="85"/>
      <c r="H111" s="98"/>
      <c r="I111" s="89"/>
      <c r="J111" s="89"/>
      <c r="K111" s="89"/>
      <c r="L111" s="89"/>
      <c r="M111" s="89"/>
      <c r="N111" s="89"/>
      <c r="O111" s="89"/>
      <c r="P111" s="89"/>
    </row>
    <row r="112" spans="1:16" x14ac:dyDescent="0.25">
      <c r="A112" s="87"/>
      <c r="B112" s="87"/>
      <c r="C112" s="87" t="s">
        <v>37</v>
      </c>
      <c r="D112" s="87"/>
      <c r="E112" s="87"/>
      <c r="F112" s="96" t="s">
        <v>15</v>
      </c>
      <c r="G112" s="85"/>
      <c r="H112" s="99"/>
      <c r="I112" s="89"/>
      <c r="J112" s="89"/>
      <c r="K112" s="89"/>
      <c r="L112" s="89"/>
      <c r="M112" s="89"/>
      <c r="N112" s="89"/>
      <c r="O112" s="89"/>
      <c r="P112" s="89"/>
    </row>
    <row r="113" spans="1:23" x14ac:dyDescent="0.25">
      <c r="A113" s="87"/>
      <c r="B113" s="87"/>
      <c r="C113" s="87" t="s">
        <v>67</v>
      </c>
      <c r="D113" s="87"/>
      <c r="E113" s="87"/>
      <c r="F113" s="96" t="s">
        <v>15</v>
      </c>
      <c r="G113" s="85"/>
      <c r="H113" s="99"/>
      <c r="I113" s="89"/>
      <c r="J113" s="89"/>
      <c r="K113" s="89"/>
      <c r="L113" s="89"/>
      <c r="M113" s="89"/>
      <c r="N113" s="89"/>
      <c r="O113" s="89"/>
      <c r="P113" s="89"/>
    </row>
    <row r="114" spans="1:23" x14ac:dyDescent="0.25">
      <c r="A114" s="87"/>
      <c r="B114" s="50"/>
      <c r="C114" s="50" t="s">
        <v>6</v>
      </c>
      <c r="D114" s="50"/>
      <c r="E114" s="50"/>
      <c r="F114" s="51"/>
      <c r="G114" s="51"/>
      <c r="H114" s="51"/>
      <c r="I114" s="55"/>
      <c r="J114" s="55"/>
      <c r="K114" s="55"/>
      <c r="L114" s="55"/>
      <c r="M114" s="55"/>
      <c r="N114" s="55"/>
      <c r="O114" s="55"/>
      <c r="P114" s="55"/>
    </row>
    <row r="115" spans="1:23" x14ac:dyDescent="0.25">
      <c r="A115" s="87"/>
      <c r="B115" s="87"/>
      <c r="C115" s="87"/>
      <c r="D115" s="87"/>
      <c r="E115" s="87"/>
      <c r="F115" s="85"/>
      <c r="G115" s="87"/>
      <c r="H115" s="88"/>
      <c r="I115" s="87"/>
      <c r="J115" s="89"/>
      <c r="K115" s="89"/>
      <c r="L115" s="89"/>
      <c r="M115" s="89"/>
      <c r="N115" s="89"/>
      <c r="O115" s="89"/>
      <c r="P115" s="89"/>
    </row>
    <row r="116" spans="1:23" ht="18.75" customHeight="1" x14ac:dyDescent="0.25">
      <c r="A116" s="87"/>
      <c r="B116" s="55" t="s">
        <v>215</v>
      </c>
      <c r="C116" s="55"/>
      <c r="D116" s="55"/>
      <c r="E116" s="55"/>
      <c r="F116" s="55"/>
      <c r="G116" s="55"/>
      <c r="H116" s="55"/>
      <c r="I116" s="55"/>
      <c r="J116" s="55">
        <v>228</v>
      </c>
      <c r="K116" s="55">
        <v>228</v>
      </c>
      <c r="L116" s="55">
        <v>228</v>
      </c>
      <c r="M116" s="55">
        <v>228</v>
      </c>
      <c r="N116" s="55">
        <f t="shared" ref="K116:N116" si="9">SUM(N102,N107,N114)</f>
        <v>0</v>
      </c>
      <c r="O116" s="55"/>
      <c r="P116" s="55"/>
      <c r="Q116" s="100"/>
    </row>
    <row r="117" spans="1:23" ht="75" customHeight="1" x14ac:dyDescent="0.25">
      <c r="A117" s="87"/>
      <c r="B117" s="86" t="s">
        <v>36</v>
      </c>
      <c r="C117" s="87"/>
      <c r="D117" s="87"/>
      <c r="E117" s="87"/>
      <c r="F117" s="101" t="s">
        <v>27</v>
      </c>
      <c r="G117" s="102" t="s">
        <v>28</v>
      </c>
      <c r="H117" s="87"/>
      <c r="I117" s="87"/>
      <c r="J117" s="89"/>
      <c r="K117" s="89"/>
      <c r="L117" s="89"/>
      <c r="M117" s="89"/>
      <c r="N117" s="89"/>
      <c r="O117" s="89"/>
      <c r="P117" s="89"/>
      <c r="R117" s="221" t="s">
        <v>129</v>
      </c>
      <c r="S117" s="221"/>
      <c r="T117" s="221"/>
      <c r="U117" s="221"/>
      <c r="V117" s="221"/>
      <c r="W117" s="221"/>
    </row>
    <row r="118" spans="1:23" x14ac:dyDescent="0.25">
      <c r="A118" s="87"/>
      <c r="B118" s="87"/>
      <c r="C118" s="87" t="s">
        <v>71</v>
      </c>
      <c r="D118" s="87"/>
      <c r="E118" s="87"/>
      <c r="F118" s="240" t="s">
        <v>15</v>
      </c>
      <c r="G118" s="241"/>
      <c r="H118" s="87"/>
      <c r="I118" s="87"/>
      <c r="J118" s="87">
        <f>IF($F118&lt;=J$3,$G118,0)</f>
        <v>0</v>
      </c>
      <c r="K118" s="87">
        <f t="shared" ref="K118:M126" si="10">IF($F118&lt;=K$3,$G118,0)</f>
        <v>0</v>
      </c>
      <c r="L118" s="87">
        <f t="shared" si="10"/>
        <v>0</v>
      </c>
      <c r="M118" s="87">
        <f t="shared" si="10"/>
        <v>0</v>
      </c>
      <c r="N118" s="87">
        <v>0</v>
      </c>
      <c r="O118" s="87"/>
      <c r="P118" s="87"/>
      <c r="R118" s="89" t="s">
        <v>126</v>
      </c>
      <c r="S118" s="89"/>
      <c r="T118" s="89"/>
      <c r="U118" s="89"/>
      <c r="V118" s="89"/>
      <c r="W118" s="89"/>
    </row>
    <row r="119" spans="1:23" x14ac:dyDescent="0.25">
      <c r="A119" s="87"/>
      <c r="B119" s="87"/>
      <c r="C119" s="87" t="s">
        <v>73</v>
      </c>
      <c r="D119" s="87"/>
      <c r="E119" s="87"/>
      <c r="F119" s="240" t="s">
        <v>15</v>
      </c>
      <c r="G119" s="241"/>
      <c r="H119" s="87"/>
      <c r="I119" s="87"/>
      <c r="J119" s="87">
        <f t="shared" ref="J119:M130" si="11">IF($F119&lt;=J$3,$G119,0)</f>
        <v>0</v>
      </c>
      <c r="K119" s="87">
        <f t="shared" si="10"/>
        <v>0</v>
      </c>
      <c r="L119" s="87">
        <f t="shared" si="10"/>
        <v>0</v>
      </c>
      <c r="M119" s="87">
        <f t="shared" si="10"/>
        <v>0</v>
      </c>
      <c r="N119" s="87">
        <v>0</v>
      </c>
      <c r="O119" s="87"/>
      <c r="P119" s="87"/>
      <c r="R119" s="89" t="s">
        <v>128</v>
      </c>
      <c r="S119" s="89"/>
      <c r="T119" s="89"/>
      <c r="U119" s="89"/>
      <c r="V119" s="89"/>
      <c r="W119" s="89"/>
    </row>
    <row r="120" spans="1:23" x14ac:dyDescent="0.25">
      <c r="A120" s="87"/>
      <c r="B120" s="87"/>
      <c r="C120" s="87" t="s">
        <v>69</v>
      </c>
      <c r="D120" s="87"/>
      <c r="E120" s="87"/>
      <c r="F120" s="240" t="s">
        <v>15</v>
      </c>
      <c r="G120" s="241"/>
      <c r="H120" s="87"/>
      <c r="I120" s="87"/>
      <c r="J120" s="87">
        <f t="shared" si="11"/>
        <v>0</v>
      </c>
      <c r="K120" s="87">
        <f t="shared" si="10"/>
        <v>0</v>
      </c>
      <c r="L120" s="87">
        <f t="shared" si="10"/>
        <v>0</v>
      </c>
      <c r="M120" s="87">
        <f t="shared" si="10"/>
        <v>0</v>
      </c>
      <c r="N120" s="87">
        <v>0</v>
      </c>
      <c r="O120" s="87"/>
      <c r="P120" s="87"/>
      <c r="R120" s="89" t="s">
        <v>126</v>
      </c>
      <c r="S120" s="89"/>
      <c r="T120" s="89"/>
      <c r="U120" s="89"/>
      <c r="V120" s="89"/>
      <c r="W120" s="89"/>
    </row>
    <row r="121" spans="1:23" x14ac:dyDescent="0.25">
      <c r="A121" s="87"/>
      <c r="B121" s="87"/>
      <c r="C121" s="87" t="s">
        <v>68</v>
      </c>
      <c r="D121" s="87"/>
      <c r="E121" s="87"/>
      <c r="F121" s="240" t="s">
        <v>15</v>
      </c>
      <c r="G121" s="241"/>
      <c r="H121" s="87"/>
      <c r="I121" s="87"/>
      <c r="J121" s="87">
        <f t="shared" si="11"/>
        <v>0</v>
      </c>
      <c r="K121" s="87">
        <f t="shared" si="10"/>
        <v>0</v>
      </c>
      <c r="L121" s="87">
        <f t="shared" si="10"/>
        <v>0</v>
      </c>
      <c r="M121" s="87">
        <f t="shared" si="10"/>
        <v>0</v>
      </c>
      <c r="N121" s="87">
        <v>0</v>
      </c>
      <c r="O121" s="87"/>
      <c r="P121" s="87"/>
      <c r="R121" s="89" t="s">
        <v>127</v>
      </c>
      <c r="S121" s="89"/>
      <c r="T121" s="89"/>
      <c r="U121" s="89"/>
      <c r="V121" s="89"/>
      <c r="W121" s="89"/>
    </row>
    <row r="122" spans="1:23" x14ac:dyDescent="0.25">
      <c r="A122" s="87"/>
      <c r="B122" s="87"/>
      <c r="C122" s="87" t="s">
        <v>70</v>
      </c>
      <c r="D122" s="87"/>
      <c r="E122" s="87"/>
      <c r="F122" s="240" t="s">
        <v>15</v>
      </c>
      <c r="G122" s="241"/>
      <c r="H122" s="87"/>
      <c r="I122" s="87"/>
      <c r="J122" s="87">
        <f t="shared" si="11"/>
        <v>0</v>
      </c>
      <c r="K122" s="87">
        <f t="shared" si="10"/>
        <v>0</v>
      </c>
      <c r="L122" s="87">
        <f t="shared" si="10"/>
        <v>0</v>
      </c>
      <c r="M122" s="87">
        <f>IF($F122&lt;=M$3,$G122,0)</f>
        <v>0</v>
      </c>
      <c r="N122" s="87">
        <v>0</v>
      </c>
      <c r="O122" s="87"/>
      <c r="P122" s="87"/>
      <c r="R122" s="89" t="s">
        <v>126</v>
      </c>
      <c r="S122" s="89"/>
      <c r="T122" s="89"/>
      <c r="U122" s="89"/>
      <c r="V122" s="89"/>
      <c r="W122" s="89"/>
    </row>
    <row r="123" spans="1:23" x14ac:dyDescent="0.25">
      <c r="A123" s="87"/>
      <c r="B123" s="87"/>
      <c r="C123" s="87" t="s">
        <v>9</v>
      </c>
      <c r="D123" s="87"/>
      <c r="E123" s="87"/>
      <c r="F123" s="240" t="s">
        <v>15</v>
      </c>
      <c r="G123" s="241"/>
      <c r="H123" s="87"/>
      <c r="I123" s="87"/>
      <c r="J123" s="87">
        <f>IF($F123&lt;=J$3,$G123,0)</f>
        <v>0</v>
      </c>
      <c r="K123" s="87">
        <f t="shared" si="10"/>
        <v>0</v>
      </c>
      <c r="L123" s="87">
        <f t="shared" si="10"/>
        <v>0</v>
      </c>
      <c r="M123" s="87">
        <f t="shared" si="10"/>
        <v>0</v>
      </c>
      <c r="N123" s="87">
        <v>0</v>
      </c>
      <c r="O123" s="87"/>
      <c r="P123" s="87"/>
      <c r="R123" s="89" t="s">
        <v>130</v>
      </c>
      <c r="S123" s="89"/>
      <c r="T123" s="89"/>
      <c r="U123" s="89"/>
      <c r="V123" s="89"/>
      <c r="W123" s="89"/>
    </row>
    <row r="124" spans="1:23" x14ac:dyDescent="0.25">
      <c r="A124" s="87"/>
      <c r="B124" s="87"/>
      <c r="C124" s="87" t="s">
        <v>10</v>
      </c>
      <c r="D124" s="87"/>
      <c r="E124" s="87"/>
      <c r="F124" s="240" t="s">
        <v>15</v>
      </c>
      <c r="G124" s="241"/>
      <c r="H124" s="87"/>
      <c r="I124" s="87"/>
      <c r="J124" s="87">
        <f t="shared" si="11"/>
        <v>0</v>
      </c>
      <c r="K124" s="87">
        <f t="shared" si="10"/>
        <v>0</v>
      </c>
      <c r="L124" s="87">
        <f t="shared" si="10"/>
        <v>0</v>
      </c>
      <c r="M124" s="87">
        <f t="shared" si="10"/>
        <v>0</v>
      </c>
      <c r="N124" s="87">
        <v>0</v>
      </c>
      <c r="O124" s="87"/>
      <c r="P124" s="87"/>
      <c r="R124" s="89" t="s">
        <v>125</v>
      </c>
      <c r="S124" s="89"/>
      <c r="T124" s="89"/>
      <c r="U124" s="89"/>
      <c r="V124" s="89"/>
      <c r="W124" s="89"/>
    </row>
    <row r="125" spans="1:23" x14ac:dyDescent="0.25">
      <c r="A125" s="87"/>
      <c r="B125" s="87"/>
      <c r="C125" s="87" t="s">
        <v>72</v>
      </c>
      <c r="D125" s="87"/>
      <c r="E125" s="87"/>
      <c r="F125" s="240" t="s">
        <v>15</v>
      </c>
      <c r="G125" s="241"/>
      <c r="H125" s="87"/>
      <c r="I125" s="87"/>
      <c r="J125" s="87">
        <f t="shared" si="11"/>
        <v>0</v>
      </c>
      <c r="K125" s="87">
        <f t="shared" si="10"/>
        <v>0</v>
      </c>
      <c r="L125" s="87">
        <f t="shared" si="10"/>
        <v>0</v>
      </c>
      <c r="M125" s="87">
        <f t="shared" si="10"/>
        <v>0</v>
      </c>
      <c r="N125" s="87">
        <v>0</v>
      </c>
      <c r="O125" s="87"/>
      <c r="P125" s="87"/>
      <c r="R125" s="89" t="s">
        <v>126</v>
      </c>
      <c r="S125" s="89"/>
      <c r="T125" s="89"/>
      <c r="U125" s="89"/>
      <c r="V125" s="89"/>
      <c r="W125" s="89"/>
    </row>
    <row r="126" spans="1:23" x14ac:dyDescent="0.25">
      <c r="A126" s="87"/>
      <c r="B126" s="87"/>
      <c r="C126" s="87" t="s">
        <v>74</v>
      </c>
      <c r="D126" s="87"/>
      <c r="E126" s="87"/>
      <c r="F126" s="240" t="s">
        <v>15</v>
      </c>
      <c r="G126" s="241"/>
      <c r="H126" s="87"/>
      <c r="I126" s="87"/>
      <c r="J126" s="87">
        <f t="shared" si="11"/>
        <v>0</v>
      </c>
      <c r="K126" s="87">
        <f t="shared" si="10"/>
        <v>0</v>
      </c>
      <c r="L126" s="87">
        <f t="shared" si="10"/>
        <v>0</v>
      </c>
      <c r="M126" s="87">
        <f t="shared" si="10"/>
        <v>0</v>
      </c>
      <c r="N126" s="87">
        <v>0</v>
      </c>
      <c r="O126" s="87"/>
      <c r="P126" s="87"/>
      <c r="R126" s="89" t="s">
        <v>126</v>
      </c>
      <c r="S126" s="89"/>
      <c r="T126" s="89"/>
      <c r="U126" s="89"/>
      <c r="V126" s="89"/>
      <c r="W126" s="89"/>
    </row>
    <row r="127" spans="1:23" x14ac:dyDescent="0.25">
      <c r="A127" s="87"/>
      <c r="B127" s="87"/>
      <c r="C127" s="87" t="s">
        <v>39</v>
      </c>
      <c r="D127" s="87"/>
      <c r="E127" s="87"/>
      <c r="F127" s="240" t="s">
        <v>15</v>
      </c>
      <c r="G127" s="241"/>
      <c r="H127" s="87"/>
      <c r="I127" s="87"/>
      <c r="J127" s="87">
        <f>IF($F127&lt;=J$3,$G127,0)</f>
        <v>0</v>
      </c>
      <c r="K127" s="87">
        <f t="shared" si="11"/>
        <v>0</v>
      </c>
      <c r="L127" s="87">
        <f t="shared" si="11"/>
        <v>0</v>
      </c>
      <c r="M127" s="87">
        <f t="shared" si="11"/>
        <v>0</v>
      </c>
      <c r="N127" s="87">
        <v>0</v>
      </c>
      <c r="O127" s="87"/>
      <c r="P127" s="87"/>
      <c r="R127" s="89"/>
      <c r="S127" s="89"/>
      <c r="T127" s="89"/>
      <c r="U127" s="89"/>
      <c r="V127" s="89"/>
      <c r="W127" s="89"/>
    </row>
    <row r="128" spans="1:23" x14ac:dyDescent="0.25">
      <c r="A128" s="87"/>
      <c r="B128" s="87"/>
      <c r="C128" s="231" t="s">
        <v>147</v>
      </c>
      <c r="D128" s="232"/>
      <c r="E128" s="233"/>
      <c r="F128" s="240" t="s">
        <v>15</v>
      </c>
      <c r="G128" s="241"/>
      <c r="H128" s="87"/>
      <c r="I128" s="87"/>
      <c r="J128" s="87">
        <f t="shared" si="11"/>
        <v>0</v>
      </c>
      <c r="K128" s="87">
        <f t="shared" si="11"/>
        <v>0</v>
      </c>
      <c r="L128" s="87">
        <f t="shared" si="11"/>
        <v>0</v>
      </c>
      <c r="M128" s="87">
        <f t="shared" si="11"/>
        <v>0</v>
      </c>
      <c r="N128" s="87">
        <v>0</v>
      </c>
      <c r="O128" s="87"/>
      <c r="P128" s="87"/>
      <c r="R128" s="89"/>
      <c r="S128" s="89"/>
      <c r="T128" s="89"/>
      <c r="U128" s="89"/>
      <c r="V128" s="89"/>
      <c r="W128" s="89"/>
    </row>
    <row r="129" spans="1:23" x14ac:dyDescent="0.25">
      <c r="A129" s="87"/>
      <c r="B129" s="87"/>
      <c r="C129" s="231" t="s">
        <v>147</v>
      </c>
      <c r="D129" s="232"/>
      <c r="E129" s="233"/>
      <c r="F129" s="240" t="s">
        <v>15</v>
      </c>
      <c r="G129" s="241"/>
      <c r="H129" s="87"/>
      <c r="I129" s="87"/>
      <c r="J129" s="87">
        <f t="shared" si="11"/>
        <v>0</v>
      </c>
      <c r="K129" s="87">
        <f t="shared" si="11"/>
        <v>0</v>
      </c>
      <c r="L129" s="87">
        <f t="shared" si="11"/>
        <v>0</v>
      </c>
      <c r="M129" s="87">
        <f t="shared" si="11"/>
        <v>0</v>
      </c>
      <c r="N129" s="87">
        <v>0</v>
      </c>
      <c r="O129" s="87"/>
      <c r="P129" s="87"/>
      <c r="R129" s="89"/>
      <c r="S129" s="89"/>
      <c r="T129" s="89"/>
      <c r="U129" s="89"/>
      <c r="V129" s="89"/>
      <c r="W129" s="89"/>
    </row>
    <row r="130" spans="1:23" x14ac:dyDescent="0.25">
      <c r="A130" s="87"/>
      <c r="B130" s="87"/>
      <c r="C130" s="231" t="s">
        <v>147</v>
      </c>
      <c r="D130" s="232"/>
      <c r="E130" s="233"/>
      <c r="F130" s="240" t="s">
        <v>15</v>
      </c>
      <c r="G130" s="241"/>
      <c r="H130" s="87"/>
      <c r="I130" s="87"/>
      <c r="J130" s="87">
        <f t="shared" si="11"/>
        <v>0</v>
      </c>
      <c r="K130" s="87">
        <f t="shared" si="11"/>
        <v>0</v>
      </c>
      <c r="L130" s="87">
        <f t="shared" si="11"/>
        <v>0</v>
      </c>
      <c r="M130" s="87">
        <f t="shared" si="11"/>
        <v>0</v>
      </c>
      <c r="N130" s="87">
        <v>0</v>
      </c>
      <c r="O130" s="87"/>
      <c r="P130" s="87"/>
      <c r="R130" s="89"/>
      <c r="S130" s="89"/>
      <c r="T130" s="89"/>
      <c r="U130" s="89"/>
      <c r="V130" s="89"/>
      <c r="W130" s="89"/>
    </row>
    <row r="131" spans="1:23" x14ac:dyDescent="0.25">
      <c r="A131" s="87"/>
      <c r="B131" s="87"/>
      <c r="C131" s="87"/>
      <c r="D131" s="87"/>
      <c r="E131" s="87"/>
      <c r="F131" s="99"/>
      <c r="G131" s="89"/>
      <c r="H131" s="87"/>
      <c r="I131" s="87"/>
      <c r="J131" s="89"/>
      <c r="K131" s="89"/>
      <c r="L131" s="89"/>
      <c r="M131" s="89"/>
      <c r="N131" s="89"/>
      <c r="O131" s="89"/>
      <c r="P131" s="103"/>
    </row>
    <row r="132" spans="1:23" x14ac:dyDescent="0.25">
      <c r="A132" s="87"/>
      <c r="B132" s="50"/>
      <c r="C132" s="50" t="s">
        <v>23</v>
      </c>
      <c r="D132" s="50"/>
      <c r="E132" s="50"/>
      <c r="F132" s="97"/>
      <c r="G132" s="97"/>
      <c r="H132" s="97"/>
      <c r="I132" s="104"/>
      <c r="J132" s="104">
        <f t="shared" ref="J132" si="12">SUM(J118:J130)</f>
        <v>0</v>
      </c>
      <c r="K132" s="104">
        <f>SUM(K118:K130)</f>
        <v>0</v>
      </c>
      <c r="L132" s="104">
        <f t="shared" ref="L132:N132" si="13">SUM(L118:L130)</f>
        <v>0</v>
      </c>
      <c r="M132" s="104">
        <f t="shared" si="13"/>
        <v>0</v>
      </c>
      <c r="N132" s="104">
        <f t="shared" si="13"/>
        <v>0</v>
      </c>
      <c r="O132" s="104"/>
      <c r="P132" s="104"/>
    </row>
    <row r="133" spans="1:23" x14ac:dyDescent="0.25">
      <c r="A133" s="87"/>
      <c r="B133" s="87"/>
      <c r="C133" s="87"/>
      <c r="D133" s="87"/>
      <c r="E133" s="87"/>
      <c r="F133" s="105"/>
      <c r="G133" s="89"/>
      <c r="H133" s="89"/>
      <c r="I133" s="87"/>
      <c r="J133" s="89"/>
      <c r="K133" s="89"/>
      <c r="L133" s="89"/>
      <c r="M133" s="89"/>
      <c r="N133" s="89"/>
      <c r="O133" s="89"/>
      <c r="P133" s="89"/>
    </row>
    <row r="134" spans="1:23" ht="44.25" customHeight="1" x14ac:dyDescent="0.25">
      <c r="A134" s="87"/>
      <c r="B134" s="226" t="s">
        <v>214</v>
      </c>
      <c r="C134" s="226"/>
      <c r="D134" s="226"/>
      <c r="E134" s="227"/>
      <c r="F134" s="106" t="s">
        <v>41</v>
      </c>
      <c r="G134" s="101" t="s">
        <v>42</v>
      </c>
      <c r="H134" s="102" t="s">
        <v>26</v>
      </c>
      <c r="I134" s="87"/>
      <c r="J134" s="89"/>
      <c r="K134" s="89"/>
      <c r="L134" s="89"/>
      <c r="M134" s="89"/>
      <c r="N134" s="89"/>
      <c r="O134" s="89"/>
      <c r="P134" s="89"/>
    </row>
    <row r="135" spans="1:23" x14ac:dyDescent="0.25">
      <c r="A135" s="87"/>
      <c r="B135" s="87"/>
      <c r="C135" s="87" t="s">
        <v>84</v>
      </c>
      <c r="D135" s="87"/>
      <c r="E135" s="87"/>
      <c r="F135" s="240" t="s">
        <v>15</v>
      </c>
      <c r="G135" s="240" t="s">
        <v>15</v>
      </c>
      <c r="H135" s="107">
        <v>-93</v>
      </c>
      <c r="I135" s="89"/>
      <c r="J135" s="89">
        <f t="shared" ref="J135:M137" si="14">IF(AND($F135&lt;=J$3,$G135&gt;=J$3),$H135,0)</f>
        <v>0</v>
      </c>
      <c r="K135" s="89">
        <f t="shared" si="14"/>
        <v>0</v>
      </c>
      <c r="L135" s="89">
        <f t="shared" si="14"/>
        <v>0</v>
      </c>
      <c r="M135" s="89">
        <f t="shared" si="14"/>
        <v>0</v>
      </c>
      <c r="N135" s="89">
        <v>0</v>
      </c>
      <c r="O135" s="89"/>
      <c r="P135" s="89"/>
    </row>
    <row r="136" spans="1:23" x14ac:dyDescent="0.25">
      <c r="A136" s="87"/>
      <c r="B136" s="87"/>
      <c r="C136" s="87" t="s">
        <v>158</v>
      </c>
      <c r="D136" s="87"/>
      <c r="E136" s="87"/>
      <c r="F136" s="240" t="s">
        <v>15</v>
      </c>
      <c r="G136" s="240" t="s">
        <v>15</v>
      </c>
      <c r="H136" s="107">
        <v>-15.5</v>
      </c>
      <c r="I136" s="89"/>
      <c r="J136" s="89">
        <f t="shared" si="14"/>
        <v>0</v>
      </c>
      <c r="K136" s="89">
        <f t="shared" si="14"/>
        <v>0</v>
      </c>
      <c r="L136" s="89">
        <f t="shared" si="14"/>
        <v>0</v>
      </c>
      <c r="M136" s="89">
        <f t="shared" si="14"/>
        <v>0</v>
      </c>
      <c r="N136" s="89">
        <v>0</v>
      </c>
      <c r="O136" s="89"/>
      <c r="P136" s="89"/>
    </row>
    <row r="137" spans="1:23" x14ac:dyDescent="0.25">
      <c r="A137" s="87"/>
      <c r="B137" s="87"/>
      <c r="C137" s="242" t="s">
        <v>159</v>
      </c>
      <c r="D137" s="243"/>
      <c r="E137" s="243"/>
      <c r="F137" s="240" t="s">
        <v>15</v>
      </c>
      <c r="G137" s="240" t="s">
        <v>15</v>
      </c>
      <c r="H137" s="241"/>
      <c r="I137" s="89"/>
      <c r="J137" s="89">
        <f t="shared" si="14"/>
        <v>0</v>
      </c>
      <c r="K137" s="89">
        <f>IF(AND($F137&lt;=K$3,$G137&gt;=K$3),$H137,0)</f>
        <v>0</v>
      </c>
      <c r="L137" s="89">
        <f>IF(AND($F137&lt;=L$3,$G137&gt;=L$3),$H137,0)</f>
        <v>0</v>
      </c>
      <c r="M137" s="89">
        <f t="shared" si="14"/>
        <v>0</v>
      </c>
      <c r="N137" s="89">
        <v>0</v>
      </c>
      <c r="O137" s="89"/>
      <c r="P137" s="89"/>
    </row>
    <row r="138" spans="1:23" x14ac:dyDescent="0.25">
      <c r="A138" s="87"/>
      <c r="B138" s="50"/>
      <c r="C138" s="50" t="s">
        <v>119</v>
      </c>
      <c r="D138" s="50"/>
      <c r="E138" s="50"/>
      <c r="F138" s="97"/>
      <c r="G138" s="97"/>
      <c r="H138" s="97"/>
      <c r="I138" s="104"/>
      <c r="J138" s="104">
        <f t="shared" ref="I138:N138" si="15">SUM(J135:J137)</f>
        <v>0</v>
      </c>
      <c r="K138" s="104">
        <f t="shared" si="15"/>
        <v>0</v>
      </c>
      <c r="L138" s="104">
        <f t="shared" si="15"/>
        <v>0</v>
      </c>
      <c r="M138" s="104">
        <f t="shared" si="15"/>
        <v>0</v>
      </c>
      <c r="N138" s="104">
        <f t="shared" si="15"/>
        <v>0</v>
      </c>
      <c r="O138" s="97"/>
      <c r="P138" s="104"/>
    </row>
    <row r="139" spans="1:23" x14ac:dyDescent="0.25">
      <c r="A139" s="87"/>
      <c r="B139" s="50"/>
      <c r="C139" s="50"/>
      <c r="D139" s="50"/>
      <c r="E139" s="50"/>
      <c r="F139" s="97"/>
      <c r="G139" s="97"/>
      <c r="H139" s="97"/>
      <c r="I139" s="104"/>
      <c r="J139" s="104"/>
      <c r="K139" s="104"/>
      <c r="L139" s="104"/>
      <c r="M139" s="104"/>
      <c r="N139" s="104"/>
      <c r="O139" s="97"/>
      <c r="P139" s="104"/>
    </row>
    <row r="140" spans="1:23" x14ac:dyDescent="0.25">
      <c r="A140" s="87"/>
      <c r="B140" s="87"/>
      <c r="C140" s="87"/>
      <c r="D140" s="87"/>
      <c r="E140" s="87"/>
      <c r="F140" s="87"/>
      <c r="G140" s="87"/>
      <c r="H140" s="87"/>
      <c r="I140" s="87"/>
      <c r="J140" s="87"/>
      <c r="K140" s="87"/>
      <c r="L140" s="87"/>
      <c r="M140" s="87"/>
      <c r="N140" s="87"/>
      <c r="O140" s="87"/>
      <c r="P140" s="87"/>
    </row>
    <row r="141" spans="1:23" x14ac:dyDescent="0.25">
      <c r="A141" s="89"/>
      <c r="B141" s="111" t="s">
        <v>217</v>
      </c>
      <c r="C141" s="111"/>
      <c r="D141" s="111"/>
      <c r="E141" s="111"/>
      <c r="F141" s="111"/>
      <c r="G141" s="111"/>
      <c r="H141" s="111"/>
      <c r="I141" s="112"/>
      <c r="J141" s="112">
        <f>J116+J132+J138</f>
        <v>228</v>
      </c>
      <c r="K141" s="112">
        <f t="shared" ref="I141:N141" si="16">K116+K132+K138</f>
        <v>228</v>
      </c>
      <c r="L141" s="112">
        <f t="shared" si="16"/>
        <v>228</v>
      </c>
      <c r="M141" s="112">
        <f t="shared" si="16"/>
        <v>228</v>
      </c>
      <c r="N141" s="112">
        <f t="shared" si="16"/>
        <v>0</v>
      </c>
      <c r="O141" s="111"/>
      <c r="P141" s="113"/>
    </row>
    <row r="142" spans="1:23" x14ac:dyDescent="0.25">
      <c r="A142" s="87"/>
      <c r="B142" s="86" t="s">
        <v>38</v>
      </c>
      <c r="C142" s="87"/>
      <c r="D142" s="87"/>
      <c r="E142" s="87"/>
      <c r="F142" s="89"/>
      <c r="G142" s="89"/>
      <c r="H142" s="89"/>
      <c r="I142" s="87"/>
      <c r="J142" s="89"/>
      <c r="K142" s="89"/>
      <c r="L142" s="89"/>
      <c r="M142" s="89"/>
      <c r="N142" s="89"/>
      <c r="O142" s="89"/>
      <c r="P142" s="89"/>
    </row>
    <row r="143" spans="1:23" ht="60.75" customHeight="1" x14ac:dyDescent="0.25">
      <c r="A143" s="89"/>
      <c r="B143" s="23" t="s">
        <v>113</v>
      </c>
      <c r="C143" s="21"/>
      <c r="D143" s="21"/>
      <c r="E143" s="21"/>
      <c r="F143" s="114" t="s">
        <v>24</v>
      </c>
      <c r="G143" s="22"/>
      <c r="H143" s="222" t="s">
        <v>203</v>
      </c>
      <c r="I143" s="222"/>
      <c r="J143" s="222"/>
      <c r="K143" s="222"/>
      <c r="L143" s="222"/>
      <c r="M143" s="222"/>
      <c r="N143" s="222"/>
      <c r="O143" s="222"/>
      <c r="P143" s="222"/>
    </row>
    <row r="144" spans="1:23" ht="28.5" customHeight="1" x14ac:dyDescent="0.25">
      <c r="A144" s="89"/>
      <c r="B144" s="24"/>
      <c r="C144" s="21"/>
      <c r="D144" s="21"/>
      <c r="E144" s="21" t="s">
        <v>124</v>
      </c>
      <c r="F144" s="244"/>
      <c r="G144" s="22"/>
      <c r="H144" s="37"/>
      <c r="I144" s="37"/>
      <c r="J144" s="37"/>
      <c r="K144" s="37"/>
      <c r="L144" s="37"/>
      <c r="M144" s="37"/>
      <c r="N144" s="37"/>
      <c r="O144" s="37"/>
      <c r="P144" s="37"/>
    </row>
    <row r="145" spans="1:16" x14ac:dyDescent="0.25">
      <c r="A145" s="89"/>
      <c r="B145" s="24"/>
      <c r="C145" s="21"/>
      <c r="D145" s="21"/>
      <c r="E145" s="21" t="s">
        <v>123</v>
      </c>
      <c r="F145" s="244" t="s">
        <v>8</v>
      </c>
      <c r="G145" s="27"/>
      <c r="H145" s="222"/>
      <c r="I145" s="222"/>
      <c r="J145" s="222"/>
      <c r="K145" s="222"/>
      <c r="L145" s="222"/>
      <c r="M145" s="222"/>
      <c r="N145" s="222"/>
      <c r="O145" s="222"/>
      <c r="P145" s="222"/>
    </row>
    <row r="146" spans="1:16" x14ac:dyDescent="0.25">
      <c r="A146" s="89"/>
      <c r="B146" s="24"/>
      <c r="C146" s="21"/>
      <c r="D146" s="21"/>
      <c r="E146" s="21"/>
      <c r="F146" s="25"/>
      <c r="G146" s="27"/>
      <c r="H146" s="26"/>
      <c r="I146" s="22"/>
      <c r="J146" s="22"/>
      <c r="K146" s="22"/>
      <c r="L146" s="22"/>
      <c r="M146" s="22"/>
      <c r="N146" s="22"/>
      <c r="O146" s="22"/>
      <c r="P146" s="22"/>
    </row>
    <row r="147" spans="1:16" x14ac:dyDescent="0.25">
      <c r="A147" s="89"/>
      <c r="B147" s="24"/>
      <c r="C147" s="21"/>
      <c r="D147" s="21"/>
      <c r="E147" s="21"/>
      <c r="F147" s="25" t="s">
        <v>115</v>
      </c>
      <c r="G147" s="27"/>
      <c r="H147" s="26"/>
      <c r="I147" s="22"/>
      <c r="J147" s="22"/>
      <c r="K147" s="22"/>
      <c r="L147" s="22"/>
      <c r="M147" s="22"/>
      <c r="N147" s="22"/>
      <c r="O147" s="22"/>
      <c r="P147" s="22"/>
    </row>
    <row r="148" spans="1:16" ht="49.5" customHeight="1" x14ac:dyDescent="0.25">
      <c r="A148" s="89"/>
      <c r="B148" s="28" t="s">
        <v>114</v>
      </c>
      <c r="C148" s="21"/>
      <c r="D148" s="21"/>
      <c r="E148" s="21"/>
      <c r="F148" s="245" t="s">
        <v>144</v>
      </c>
      <c r="G148" s="142" t="s">
        <v>205</v>
      </c>
      <c r="H148" s="222" t="s">
        <v>142</v>
      </c>
      <c r="I148" s="222"/>
      <c r="J148" s="222"/>
      <c r="K148" s="222"/>
      <c r="L148" s="222"/>
      <c r="M148" s="222"/>
      <c r="N148" s="222"/>
      <c r="O148" s="222"/>
      <c r="P148" s="222"/>
    </row>
    <row r="149" spans="1:16" x14ac:dyDescent="0.25">
      <c r="A149" s="89"/>
      <c r="B149" s="86"/>
      <c r="C149" s="87"/>
      <c r="D149" s="87"/>
      <c r="E149" s="87"/>
      <c r="F149" s="108"/>
      <c r="G149" s="89"/>
      <c r="H149" s="109"/>
      <c r="I149" s="89"/>
      <c r="J149" s="89"/>
      <c r="K149" s="89"/>
      <c r="L149" s="89"/>
      <c r="M149" s="89"/>
      <c r="N149" s="89"/>
      <c r="O149" s="89"/>
      <c r="P149" s="89"/>
    </row>
    <row r="150" spans="1:16" x14ac:dyDescent="0.25">
      <c r="A150" s="87"/>
      <c r="B150" s="86" t="s">
        <v>117</v>
      </c>
      <c r="C150" s="87"/>
      <c r="D150" s="87"/>
      <c r="E150" s="87"/>
      <c r="F150" s="105"/>
      <c r="G150" s="214"/>
      <c r="H150" s="214"/>
      <c r="I150" s="214"/>
      <c r="J150" s="214"/>
      <c r="K150" s="214"/>
      <c r="L150" s="214"/>
      <c r="M150" s="214"/>
      <c r="N150" s="214"/>
      <c r="O150" s="214"/>
      <c r="P150" s="89"/>
    </row>
    <row r="151" spans="1:16" ht="45" x14ac:dyDescent="0.25">
      <c r="A151" s="87"/>
      <c r="B151" s="24"/>
      <c r="C151" s="208"/>
      <c r="D151" s="208"/>
      <c r="E151" s="209"/>
      <c r="F151" s="147" t="s">
        <v>204</v>
      </c>
      <c r="G151" s="114" t="s">
        <v>132</v>
      </c>
      <c r="H151" s="114" t="s">
        <v>133</v>
      </c>
      <c r="I151" s="114" t="s">
        <v>134</v>
      </c>
      <c r="J151" s="115" t="s">
        <v>135</v>
      </c>
      <c r="K151" s="114" t="s">
        <v>136</v>
      </c>
      <c r="L151" s="114" t="s">
        <v>137</v>
      </c>
      <c r="M151" s="114" t="s">
        <v>138</v>
      </c>
      <c r="N151" s="114" t="s">
        <v>139</v>
      </c>
      <c r="O151" s="116" t="s">
        <v>141</v>
      </c>
      <c r="P151" s="142"/>
    </row>
    <row r="152" spans="1:16" ht="30.75" customHeight="1" x14ac:dyDescent="0.25">
      <c r="A152" s="87"/>
      <c r="B152" s="21"/>
      <c r="C152" s="210" t="s">
        <v>140</v>
      </c>
      <c r="D152" s="210"/>
      <c r="E152" s="211"/>
      <c r="F152" s="245"/>
      <c r="G152" s="117">
        <v>0</v>
      </c>
      <c r="H152" s="117">
        <v>0</v>
      </c>
      <c r="I152" s="117">
        <v>0.1</v>
      </c>
      <c r="J152" s="117">
        <v>0.1</v>
      </c>
      <c r="K152" s="117">
        <v>0.2</v>
      </c>
      <c r="L152" s="117">
        <v>0.1</v>
      </c>
      <c r="M152" s="117">
        <v>0.2</v>
      </c>
      <c r="N152" s="117">
        <v>0.2</v>
      </c>
      <c r="O152" s="117">
        <v>0.2</v>
      </c>
      <c r="P152" s="144"/>
    </row>
    <row r="153" spans="1:16" ht="30" customHeight="1" x14ac:dyDescent="0.25">
      <c r="A153" s="87"/>
      <c r="B153" s="21"/>
      <c r="C153" s="246" t="s">
        <v>197</v>
      </c>
      <c r="D153" s="247"/>
      <c r="E153" s="247"/>
      <c r="F153" s="245" t="s">
        <v>8</v>
      </c>
      <c r="G153" s="248">
        <v>0</v>
      </c>
      <c r="H153" s="248">
        <v>0</v>
      </c>
      <c r="I153" s="248">
        <v>0.1</v>
      </c>
      <c r="J153" s="248">
        <v>0.1</v>
      </c>
      <c r="K153" s="248">
        <v>0.2</v>
      </c>
      <c r="L153" s="248">
        <v>0.1</v>
      </c>
      <c r="M153" s="248">
        <v>0.2</v>
      </c>
      <c r="N153" s="248" t="s">
        <v>152</v>
      </c>
      <c r="O153" s="248">
        <v>0.2</v>
      </c>
      <c r="P153" s="27"/>
    </row>
    <row r="154" spans="1:16" ht="30" customHeight="1" x14ac:dyDescent="0.25">
      <c r="A154" s="87"/>
      <c r="B154" s="21"/>
      <c r="C154" s="181"/>
      <c r="D154" s="181"/>
      <c r="E154" s="181"/>
      <c r="F154" s="181"/>
      <c r="G154" s="181"/>
      <c r="H154" s="181"/>
      <c r="I154" s="181"/>
      <c r="J154" s="146"/>
      <c r="K154" s="181"/>
      <c r="L154" s="181"/>
      <c r="M154" s="181"/>
      <c r="N154" s="181"/>
      <c r="O154" s="181"/>
      <c r="P154" s="27"/>
    </row>
    <row r="155" spans="1:16" ht="46.5" customHeight="1" x14ac:dyDescent="0.25">
      <c r="A155" s="87"/>
      <c r="B155" s="21"/>
      <c r="C155" s="208"/>
      <c r="D155" s="208"/>
      <c r="E155" s="209"/>
      <c r="F155" s="208"/>
      <c r="G155" s="208"/>
      <c r="H155" s="209"/>
      <c r="I155" s="141" t="s">
        <v>116</v>
      </c>
      <c r="J155" s="140">
        <v>2025</v>
      </c>
      <c r="K155" s="145">
        <v>2030</v>
      </c>
      <c r="L155" s="140">
        <v>2035</v>
      </c>
      <c r="M155" s="140">
        <v>2040</v>
      </c>
      <c r="N155" s="145">
        <v>2045</v>
      </c>
      <c r="O155" s="181"/>
      <c r="P155" s="27"/>
    </row>
    <row r="156" spans="1:16" ht="44.25" customHeight="1" x14ac:dyDescent="0.25">
      <c r="A156" s="87"/>
      <c r="B156" s="21"/>
      <c r="C156" s="208"/>
      <c r="D156" s="208"/>
      <c r="E156" s="209"/>
      <c r="F156" s="215" t="s">
        <v>206</v>
      </c>
      <c r="G156" s="215"/>
      <c r="H156" s="228"/>
      <c r="I156" s="143" t="str">
        <f t="shared" ref="I156:N156" si="17">IF(AND($F$152="x",$F$153="x"),"choose only one rationing sequence",IF($F$152="x",I$141*(8.5/(8.5-SUM($G$152:$N$152)-$O$152*0.5))-I$141,""))</f>
        <v/>
      </c>
      <c r="J156" s="143" t="str">
        <f t="shared" si="17"/>
        <v/>
      </c>
      <c r="K156" s="143" t="str">
        <f t="shared" si="17"/>
        <v/>
      </c>
      <c r="L156" s="143" t="str">
        <f t="shared" si="17"/>
        <v/>
      </c>
      <c r="M156" s="143" t="str">
        <f t="shared" si="17"/>
        <v/>
      </c>
      <c r="N156" s="143" t="str">
        <f t="shared" si="17"/>
        <v/>
      </c>
      <c r="O156" s="181"/>
      <c r="P156" s="27"/>
    </row>
    <row r="157" spans="1:16" ht="44.25" customHeight="1" x14ac:dyDescent="0.25">
      <c r="A157" s="87"/>
      <c r="B157" s="21"/>
      <c r="C157" s="181"/>
      <c r="D157" s="181"/>
      <c r="E157" s="263" t="s">
        <v>218</v>
      </c>
      <c r="F157" s="215" t="s">
        <v>207</v>
      </c>
      <c r="G157" s="215"/>
      <c r="H157" s="215"/>
      <c r="I157" s="143">
        <f>IF(AND($F$152="x",$F$153="x"),"choose only one rationing sequence",IF($F$153="x",I$141*(8.5/(8.5-SUM($G$153:$N$153)-$O$153*0.5))-I$141,""))</f>
        <v>0</v>
      </c>
      <c r="J157" s="143">
        <f t="shared" ref="J157:N157" si="18">IF(AND($F$152="x",$F$153="x"),"choose only one rationing sequence",IF($F$153="x",J$141*(8.5/(8.5-SUM($G$153:$N$153)-$O$153*0.5))-J$141,""))</f>
        <v>23.6883116883117</v>
      </c>
      <c r="K157" s="143">
        <f>IF(AND($F$152="x",$F$153="x"),"choose only one rationing sequence",IF($F$153="x",K$141*(8.5/(8.5-SUM($G$153:$N$153)-$O$153*0.5))-K$141,""))</f>
        <v>23.6883116883117</v>
      </c>
      <c r="L157" s="143">
        <f t="shared" si="18"/>
        <v>23.6883116883117</v>
      </c>
      <c r="M157" s="143">
        <f>IF(AND($F$152="x",$F$153="x"),"choose only one rationing sequence",IF($F$153="x",M$141*(8.5/(8.5-SUM($G$153:$N$153)-$O$153*0.5))-M$141,""))</f>
        <v>23.6883116883117</v>
      </c>
      <c r="N157" s="143">
        <f t="shared" si="18"/>
        <v>0</v>
      </c>
      <c r="O157" s="181"/>
      <c r="P157" s="27"/>
    </row>
    <row r="158" spans="1:16" ht="30" customHeight="1" x14ac:dyDescent="0.25">
      <c r="A158" s="87"/>
      <c r="B158" s="21"/>
      <c r="C158" s="208"/>
      <c r="D158" s="208"/>
      <c r="E158" s="209"/>
      <c r="F158" s="208"/>
      <c r="G158" s="208"/>
      <c r="H158" s="209"/>
      <c r="I158" s="208"/>
      <c r="J158" s="208"/>
      <c r="K158" s="209"/>
      <c r="L158" s="208"/>
      <c r="M158" s="208"/>
      <c r="N158" s="209"/>
      <c r="O158" s="181"/>
      <c r="P158" s="27"/>
    </row>
    <row r="159" spans="1:16" ht="109.5" customHeight="1" x14ac:dyDescent="0.25">
      <c r="A159" s="87"/>
      <c r="B159" s="21"/>
      <c r="C159" s="208"/>
      <c r="D159" s="208"/>
      <c r="E159" s="209"/>
      <c r="F159" s="27"/>
      <c r="G159" s="222" t="s">
        <v>208</v>
      </c>
      <c r="H159" s="222"/>
      <c r="I159" s="222"/>
      <c r="J159" s="222"/>
      <c r="K159" s="222"/>
      <c r="L159" s="222"/>
      <c r="M159" s="222"/>
      <c r="N159" s="222"/>
      <c r="O159" s="222"/>
      <c r="P159" s="22"/>
    </row>
    <row r="160" spans="1:16" x14ac:dyDescent="0.25">
      <c r="A160" s="87"/>
      <c r="B160" s="21"/>
      <c r="C160" s="21"/>
      <c r="D160" s="21"/>
      <c r="E160" s="21"/>
      <c r="F160" s="27"/>
      <c r="G160" s="37"/>
      <c r="H160" s="37"/>
      <c r="I160" s="37"/>
      <c r="J160" s="37"/>
      <c r="K160" s="37"/>
      <c r="L160" s="37"/>
      <c r="M160" s="37"/>
      <c r="N160" s="37"/>
      <c r="O160" s="37"/>
      <c r="P160" s="22"/>
    </row>
    <row r="161" spans="1:16" x14ac:dyDescent="0.25">
      <c r="A161" s="87"/>
      <c r="B161" s="21"/>
      <c r="C161" s="21"/>
      <c r="D161" s="21"/>
      <c r="E161" s="21"/>
      <c r="F161" s="27"/>
      <c r="G161" s="27" t="s">
        <v>150</v>
      </c>
      <c r="H161" s="27"/>
      <c r="I161" s="21"/>
      <c r="J161" s="22"/>
      <c r="K161" s="22"/>
      <c r="L161" s="22"/>
      <c r="M161" s="22"/>
      <c r="N161" s="22"/>
      <c r="O161" s="22"/>
      <c r="P161" s="22"/>
    </row>
    <row r="162" spans="1:16" x14ac:dyDescent="0.25">
      <c r="A162" s="87"/>
      <c r="B162" s="87"/>
      <c r="C162" s="87"/>
      <c r="D162" s="87"/>
      <c r="E162" s="87"/>
      <c r="F162" s="105"/>
      <c r="G162" s="89"/>
      <c r="H162" s="105"/>
      <c r="I162" s="87"/>
      <c r="J162" s="89"/>
      <c r="K162" s="89"/>
      <c r="L162" s="89"/>
      <c r="M162" s="89"/>
      <c r="N162" s="89"/>
      <c r="O162" s="89"/>
      <c r="P162" s="89"/>
    </row>
    <row r="163" spans="1:16" ht="47.25" customHeight="1" x14ac:dyDescent="0.25">
      <c r="A163" s="111"/>
      <c r="B163" s="111" t="s">
        <v>40</v>
      </c>
      <c r="C163" s="111"/>
      <c r="D163" s="111"/>
      <c r="E163" s="111"/>
      <c r="F163" s="111"/>
      <c r="G163" s="111"/>
      <c r="H163" s="111"/>
      <c r="I163" s="204" t="s">
        <v>151</v>
      </c>
      <c r="J163" s="204"/>
      <c r="K163" s="204"/>
      <c r="L163" s="204"/>
      <c r="M163" s="204"/>
      <c r="N163" s="204"/>
      <c r="O163" s="204"/>
      <c r="P163" s="204"/>
    </row>
    <row r="164" spans="1:16" x14ac:dyDescent="0.25">
      <c r="A164" s="111"/>
      <c r="B164" s="111"/>
      <c r="C164" s="111" t="s">
        <v>22</v>
      </c>
      <c r="D164" s="111"/>
      <c r="E164" s="259" t="s">
        <v>216</v>
      </c>
      <c r="F164" s="111"/>
      <c r="G164" s="111"/>
      <c r="H164" s="111"/>
      <c r="I164" s="112"/>
      <c r="J164" s="112">
        <f t="shared" ref="I164:N164" si="19">J141</f>
        <v>228</v>
      </c>
      <c r="K164" s="112">
        <f t="shared" si="19"/>
        <v>228</v>
      </c>
      <c r="L164" s="112">
        <f t="shared" si="19"/>
        <v>228</v>
      </c>
      <c r="M164" s="112">
        <f t="shared" si="19"/>
        <v>228</v>
      </c>
      <c r="N164" s="112">
        <f t="shared" si="19"/>
        <v>0</v>
      </c>
      <c r="O164" s="111"/>
      <c r="P164" s="112"/>
    </row>
    <row r="165" spans="1:16" ht="23.25" customHeight="1" x14ac:dyDescent="0.25">
      <c r="A165" s="111"/>
      <c r="B165" s="111"/>
      <c r="C165" s="149" t="s">
        <v>29</v>
      </c>
      <c r="D165" s="149"/>
      <c r="E165" s="260" t="s">
        <v>216</v>
      </c>
      <c r="F165" s="111"/>
      <c r="G165" s="111"/>
      <c r="H165" s="111"/>
      <c r="I165" s="148"/>
      <c r="J165" s="261">
        <v>27</v>
      </c>
      <c r="K165" s="261">
        <v>27</v>
      </c>
      <c r="L165" s="261">
        <v>27</v>
      </c>
      <c r="M165" s="261">
        <v>27</v>
      </c>
      <c r="N165" s="148">
        <f t="shared" ref="I165:N165" si="20">IF(AND($F$152="x",$F$153="x"),"choose only one rationing sequence",IF($F$152="x",N156,IF($F$153="x",N157,0)))</f>
        <v>0</v>
      </c>
      <c r="O165" s="111"/>
      <c r="P165" s="112"/>
    </row>
    <row r="166" spans="1:16" x14ac:dyDescent="0.25">
      <c r="A166" s="111"/>
      <c r="B166" s="111"/>
      <c r="C166" s="111" t="s">
        <v>25</v>
      </c>
      <c r="D166" s="111"/>
      <c r="E166" s="111"/>
      <c r="F166" s="111"/>
      <c r="G166" s="111"/>
      <c r="H166" s="111"/>
      <c r="I166" s="112"/>
      <c r="J166" s="112">
        <f>SUM(J164:J165)</f>
        <v>255</v>
      </c>
      <c r="K166" s="112">
        <f t="shared" ref="K166:N166" si="21">SUM(K164:K165)</f>
        <v>255</v>
      </c>
      <c r="L166" s="112">
        <f t="shared" si="21"/>
        <v>255</v>
      </c>
      <c r="M166" s="112">
        <f t="shared" si="21"/>
        <v>255</v>
      </c>
      <c r="N166" s="112">
        <f t="shared" si="21"/>
        <v>0</v>
      </c>
      <c r="O166" s="111"/>
      <c r="P166" s="112"/>
    </row>
    <row r="167" spans="1:16" x14ac:dyDescent="0.25">
      <c r="A167" s="87"/>
      <c r="B167" s="87"/>
      <c r="C167" s="87"/>
      <c r="D167" s="87"/>
      <c r="E167" s="87"/>
      <c r="F167" s="206" t="s">
        <v>24</v>
      </c>
      <c r="G167" s="89"/>
      <c r="H167" s="217" t="s">
        <v>161</v>
      </c>
      <c r="I167" s="87"/>
      <c r="J167" s="89"/>
      <c r="K167" s="89"/>
      <c r="L167" s="89"/>
      <c r="M167" s="89"/>
      <c r="N167" s="89"/>
      <c r="O167" s="89"/>
      <c r="P167" s="89"/>
    </row>
    <row r="168" spans="1:16" ht="48" customHeight="1" x14ac:dyDescent="0.25">
      <c r="A168" s="87"/>
      <c r="B168" s="86" t="s">
        <v>112</v>
      </c>
      <c r="C168" s="87"/>
      <c r="D168" s="87"/>
      <c r="E168" s="87"/>
      <c r="F168" s="207"/>
      <c r="G168" s="89"/>
      <c r="H168" s="218"/>
      <c r="I168" s="87"/>
      <c r="J168" s="89"/>
      <c r="K168" s="89"/>
      <c r="L168" s="205" t="s">
        <v>160</v>
      </c>
      <c r="M168" s="205"/>
      <c r="N168" s="205"/>
      <c r="O168" s="205"/>
      <c r="P168" s="119">
        <v>184</v>
      </c>
    </row>
    <row r="169" spans="1:16" x14ac:dyDescent="0.25">
      <c r="A169" s="87"/>
      <c r="B169" s="87"/>
      <c r="C169" s="89" t="s">
        <v>107</v>
      </c>
      <c r="D169" s="89"/>
      <c r="E169" s="89"/>
      <c r="F169" s="241"/>
      <c r="G169" s="89"/>
      <c r="H169" s="107">
        <v>9</v>
      </c>
      <c r="I169" s="89"/>
      <c r="J169" s="89"/>
      <c r="K169" s="89"/>
      <c r="L169" s="89"/>
      <c r="M169" s="89"/>
      <c r="N169" s="89"/>
      <c r="O169" s="89"/>
      <c r="P169" s="89">
        <f>IF($F169="x",$H169,0)</f>
        <v>0</v>
      </c>
    </row>
    <row r="170" spans="1:16" x14ac:dyDescent="0.25">
      <c r="A170" s="87"/>
      <c r="B170" s="87"/>
      <c r="C170" s="89" t="s">
        <v>111</v>
      </c>
      <c r="D170" s="89"/>
      <c r="E170" s="89"/>
      <c r="F170" s="241"/>
      <c r="G170" s="89"/>
      <c r="H170" s="125">
        <v>6.5</v>
      </c>
      <c r="I170" s="89"/>
      <c r="J170" s="89"/>
      <c r="K170" s="89"/>
      <c r="L170" s="89"/>
      <c r="M170" s="89"/>
      <c r="N170" s="89"/>
      <c r="O170" s="89"/>
      <c r="P170" s="103">
        <f>IF($F170="x",$H170,0)</f>
        <v>0</v>
      </c>
    </row>
    <row r="171" spans="1:16" x14ac:dyDescent="0.25">
      <c r="A171" s="87"/>
      <c r="B171" s="87"/>
      <c r="C171" s="89" t="s">
        <v>50</v>
      </c>
      <c r="D171" s="89"/>
      <c r="E171" s="89"/>
      <c r="F171" s="241"/>
      <c r="G171" s="89"/>
      <c r="H171" s="249"/>
      <c r="I171" s="87"/>
      <c r="J171" s="89"/>
      <c r="K171" s="89"/>
      <c r="L171" s="89"/>
      <c r="M171" s="89"/>
      <c r="N171" s="89"/>
      <c r="O171" s="89"/>
      <c r="P171" s="89">
        <f>IF($F171="x",$H171,0)</f>
        <v>0</v>
      </c>
    </row>
    <row r="172" spans="1:16" ht="15.75" thickBot="1" x14ac:dyDescent="0.3">
      <c r="A172" s="87"/>
      <c r="B172" s="87"/>
      <c r="C172" s="89" t="s">
        <v>196</v>
      </c>
      <c r="D172" s="89"/>
      <c r="E172" s="89"/>
      <c r="F172" s="105"/>
      <c r="G172" s="89"/>
      <c r="H172" s="120"/>
      <c r="I172" s="87"/>
      <c r="J172" s="89"/>
      <c r="K172" s="89"/>
      <c r="L172" s="89"/>
      <c r="M172" s="89"/>
      <c r="N172" s="89"/>
      <c r="O172" s="89"/>
      <c r="P172" s="89">
        <f>SUM(P169:P171)</f>
        <v>0</v>
      </c>
    </row>
    <row r="173" spans="1:16" ht="15.75" thickBot="1" x14ac:dyDescent="0.3">
      <c r="A173" s="87"/>
      <c r="B173" s="50"/>
      <c r="C173" s="50" t="s">
        <v>195</v>
      </c>
      <c r="D173" s="50"/>
      <c r="E173" s="50"/>
      <c r="F173" s="97"/>
      <c r="G173" s="97"/>
      <c r="H173" s="97"/>
      <c r="I173" s="104"/>
      <c r="J173" s="104"/>
      <c r="K173" s="104"/>
      <c r="L173" s="104"/>
      <c r="M173" s="104"/>
      <c r="N173" s="104"/>
      <c r="O173" s="97"/>
      <c r="P173" s="135">
        <f>P168+P172</f>
        <v>184</v>
      </c>
    </row>
    <row r="174" spans="1:16" ht="15.75" thickBot="1" x14ac:dyDescent="0.3">
      <c r="A174" s="87"/>
      <c r="B174" s="122" t="s">
        <v>149</v>
      </c>
      <c r="C174" s="50"/>
      <c r="D174" s="50"/>
      <c r="E174" s="50"/>
      <c r="F174" s="97"/>
      <c r="G174" s="97"/>
      <c r="H174" s="97"/>
      <c r="I174" s="104"/>
      <c r="J174" s="104"/>
      <c r="K174" s="104"/>
      <c r="L174" s="104"/>
      <c r="M174" s="104"/>
      <c r="N174" s="104"/>
      <c r="O174" s="97"/>
      <c r="P174" s="121">
        <v>81</v>
      </c>
    </row>
    <row r="175" spans="1:16" ht="15.75" thickBot="1" x14ac:dyDescent="0.3">
      <c r="A175" s="87"/>
      <c r="B175" s="122" t="s">
        <v>199</v>
      </c>
      <c r="C175" s="50"/>
      <c r="D175" s="50"/>
      <c r="E175" s="50"/>
      <c r="F175" s="97"/>
      <c r="G175" s="97"/>
      <c r="H175" s="97"/>
      <c r="I175" s="104"/>
      <c r="J175" s="104"/>
      <c r="K175" s="104"/>
      <c r="L175" s="104"/>
      <c r="M175" s="104"/>
      <c r="N175" s="104"/>
      <c r="O175" s="97"/>
      <c r="P175" s="136">
        <f>P173+P174</f>
        <v>265</v>
      </c>
    </row>
    <row r="176" spans="1:16" x14ac:dyDescent="0.25">
      <c r="A176" s="87"/>
      <c r="B176" s="89"/>
      <c r="C176" s="89"/>
      <c r="D176" s="89"/>
      <c r="E176" s="89"/>
      <c r="F176" s="89"/>
      <c r="G176" s="89"/>
      <c r="H176" s="89"/>
      <c r="I176" s="89"/>
      <c r="J176" s="89"/>
      <c r="K176" s="89"/>
      <c r="L176" s="89"/>
      <c r="M176" s="89"/>
      <c r="N176" s="89"/>
      <c r="O176" s="89"/>
      <c r="P176" s="89"/>
    </row>
    <row r="177" spans="1:18" s="100" customFormat="1" x14ac:dyDescent="0.25">
      <c r="A177" s="87"/>
      <c r="B177" s="111"/>
      <c r="C177" s="111" t="s">
        <v>25</v>
      </c>
      <c r="D177" s="111"/>
      <c r="E177" s="111"/>
      <c r="F177" s="111"/>
      <c r="G177" s="111"/>
      <c r="H177" s="111"/>
      <c r="I177" s="112"/>
      <c r="J177" s="112">
        <f>J166</f>
        <v>255</v>
      </c>
      <c r="K177" s="112">
        <f>K166</f>
        <v>255</v>
      </c>
      <c r="L177" s="112">
        <f>L166</f>
        <v>255</v>
      </c>
      <c r="M177" s="112">
        <f>M166</f>
        <v>255</v>
      </c>
      <c r="N177" s="112">
        <f>N166</f>
        <v>0</v>
      </c>
      <c r="O177" s="111"/>
      <c r="P177" s="112">
        <f>M177</f>
        <v>255</v>
      </c>
    </row>
    <row r="178" spans="1:18" x14ac:dyDescent="0.25">
      <c r="A178" s="87"/>
      <c r="B178" s="110"/>
      <c r="C178" s="118" t="s">
        <v>30</v>
      </c>
      <c r="D178" s="110"/>
      <c r="E178" s="110"/>
      <c r="F178" s="110"/>
      <c r="G178" s="110"/>
      <c r="H178" s="110"/>
      <c r="I178" s="123">
        <f t="shared" ref="I178:N178" si="22">I32+I95</f>
        <v>197.7</v>
      </c>
      <c r="J178" s="123">
        <f t="shared" si="22"/>
        <v>239.42000000000002</v>
      </c>
      <c r="K178" s="123">
        <f t="shared" si="22"/>
        <v>244.76</v>
      </c>
      <c r="L178" s="123">
        <f t="shared" si="22"/>
        <v>251.93</v>
      </c>
      <c r="M178" s="123">
        <f t="shared" si="22"/>
        <v>260.83999999999997</v>
      </c>
      <c r="N178" s="123">
        <f t="shared" si="22"/>
        <v>0</v>
      </c>
      <c r="O178" s="123"/>
      <c r="P178" s="137">
        <f>P175</f>
        <v>265</v>
      </c>
    </row>
    <row r="179" spans="1:18" x14ac:dyDescent="0.25">
      <c r="A179" s="58" t="s">
        <v>31</v>
      </c>
      <c r="B179" s="58"/>
      <c r="C179" s="58"/>
      <c r="D179" s="58"/>
      <c r="E179" s="58"/>
      <c r="F179" s="59"/>
      <c r="G179" s="58"/>
      <c r="H179" s="60"/>
      <c r="I179" s="124"/>
      <c r="J179" s="124">
        <f t="shared" ref="J179:N179" si="23">J177-J178</f>
        <v>15.579999999999984</v>
      </c>
      <c r="K179" s="124">
        <f t="shared" si="23"/>
        <v>10.240000000000009</v>
      </c>
      <c r="L179" s="124">
        <f t="shared" si="23"/>
        <v>3.0699999999999932</v>
      </c>
      <c r="M179" s="124">
        <f t="shared" si="23"/>
        <v>-5.839999999999975</v>
      </c>
      <c r="N179" s="262">
        <f>N177-N178</f>
        <v>0</v>
      </c>
      <c r="O179" s="124"/>
      <c r="P179" s="124">
        <f>P177-P178</f>
        <v>-10</v>
      </c>
    </row>
    <row r="180" spans="1:18" ht="15" customHeight="1" x14ac:dyDescent="0.25">
      <c r="O180" s="250" t="s">
        <v>143</v>
      </c>
      <c r="P180" s="250"/>
      <c r="Q180" s="251"/>
      <c r="R180" s="251"/>
    </row>
    <row r="181" spans="1:18" x14ac:dyDescent="0.25">
      <c r="A181" s="43" t="s">
        <v>12</v>
      </c>
      <c r="J181" s="252"/>
      <c r="K181" s="252"/>
      <c r="L181" s="252"/>
      <c r="M181" s="252"/>
      <c r="N181" s="252"/>
      <c r="O181" s="250"/>
      <c r="P181" s="250"/>
      <c r="Q181" s="251"/>
      <c r="R181" s="251"/>
    </row>
    <row r="182" spans="1:18" ht="15" customHeight="1" x14ac:dyDescent="0.25">
      <c r="A182" s="253" t="s">
        <v>13</v>
      </c>
      <c r="B182" s="254" t="s">
        <v>48</v>
      </c>
      <c r="C182" s="254"/>
      <c r="D182" s="254"/>
      <c r="E182" s="254"/>
      <c r="F182" s="254"/>
      <c r="G182" s="254"/>
      <c r="H182" s="254"/>
      <c r="I182" s="254"/>
      <c r="J182" s="254"/>
      <c r="K182" s="254"/>
      <c r="L182" s="254"/>
      <c r="M182" s="254"/>
      <c r="N182" s="255"/>
      <c r="O182" s="250"/>
      <c r="P182" s="250"/>
      <c r="Q182" s="251"/>
      <c r="R182" s="251"/>
    </row>
    <row r="183" spans="1:18" ht="15" customHeight="1" x14ac:dyDescent="0.25">
      <c r="A183" s="253" t="s">
        <v>13</v>
      </c>
      <c r="B183" s="254" t="s">
        <v>32</v>
      </c>
      <c r="C183" s="254"/>
      <c r="D183" s="254"/>
      <c r="E183" s="254"/>
      <c r="F183" s="254"/>
      <c r="G183" s="254"/>
      <c r="H183" s="254"/>
      <c r="I183" s="254"/>
      <c r="J183" s="254"/>
      <c r="K183" s="254"/>
      <c r="L183" s="254"/>
      <c r="M183" s="254"/>
      <c r="N183" s="254"/>
      <c r="O183" s="254"/>
    </row>
    <row r="184" spans="1:18" ht="15" customHeight="1" x14ac:dyDescent="0.25">
      <c r="A184" s="253" t="s">
        <v>13</v>
      </c>
      <c r="B184" s="254" t="s">
        <v>33</v>
      </c>
      <c r="C184" s="254"/>
      <c r="D184" s="254"/>
      <c r="E184" s="254"/>
      <c r="F184" s="254"/>
      <c r="G184" s="254"/>
      <c r="H184" s="254"/>
      <c r="I184" s="254"/>
      <c r="J184" s="254"/>
      <c r="K184" s="254"/>
      <c r="L184" s="254"/>
      <c r="M184" s="254"/>
      <c r="N184" s="254"/>
      <c r="O184" s="254"/>
    </row>
    <row r="185" spans="1:18" ht="15" customHeight="1" x14ac:dyDescent="0.25">
      <c r="A185" s="253" t="s">
        <v>13</v>
      </c>
      <c r="B185" s="254" t="s">
        <v>34</v>
      </c>
      <c r="C185" s="254"/>
      <c r="D185" s="254"/>
      <c r="E185" s="254"/>
      <c r="F185" s="254"/>
      <c r="G185" s="254"/>
      <c r="H185" s="254"/>
      <c r="I185" s="254"/>
      <c r="J185" s="254"/>
      <c r="K185" s="254"/>
      <c r="L185" s="254"/>
      <c r="M185" s="254"/>
      <c r="N185" s="254"/>
      <c r="O185" s="254"/>
    </row>
    <row r="186" spans="1:18" x14ac:dyDescent="0.25">
      <c r="A186" s="253" t="s">
        <v>13</v>
      </c>
      <c r="B186" s="43" t="s">
        <v>148</v>
      </c>
    </row>
    <row r="188" spans="1:18" x14ac:dyDescent="0.25">
      <c r="A188" s="43">
        <v>1</v>
      </c>
      <c r="B188" s="43" t="s">
        <v>108</v>
      </c>
    </row>
    <row r="189" spans="1:18" x14ac:dyDescent="0.25">
      <c r="A189" s="43">
        <v>2</v>
      </c>
      <c r="B189" s="43" t="s">
        <v>109</v>
      </c>
    </row>
  </sheetData>
  <sheetProtection algorithmName="SHA-512" hashValue="e/2tyT4QFMz7gQkWto1Hf+8JIc1kVkJ79hO/Zgx/v0vvCfl2KiAnD1+zhMI6QxU0RGjNyvv0dcv78mA5KBqtXA==" saltValue="eNxk0ZhexfF5zw/EUJaslg==" spinCount="100000" sheet="1" objects="1" scenarios="1"/>
  <protectedRanges>
    <protectedRange algorithmName="SHA-512" hashValue="wvl4m3vgJV6WgjLOW4zoYJK4XBUUYJSGgd57UfNRUI0g1RUe+MfoqFg7yhRs9lV0DXDBtZZnBTLE7WsXEg4NIg==" saltValue="59v4acpGWWPwglDxZcFB1A==" spinCount="100000" sqref="B118:P130" name="Project Yield"/>
    <protectedRange algorithmName="SHA-512" hashValue="tjVu52gTkDyDs3z3B5Bb2F+cOVLe5JV17U/f9tAOBidm0/J6m0mVm1syfbjJOjRdAJf5sbCsQV6pK9TZh1vomw==" saltValue="b4N305LRktrLbce0XcZcfg==" spinCount="100000" sqref="B142 B143:P148 G159:O160" name="Design Drought Modifications"/>
  </protectedRanges>
  <mergeCells count="36">
    <mergeCell ref="O180:P182"/>
    <mergeCell ref="B182:M182"/>
    <mergeCell ref="B183:O183"/>
    <mergeCell ref="B184:O184"/>
    <mergeCell ref="B185:O185"/>
    <mergeCell ref="L158:N158"/>
    <mergeCell ref="C159:E159"/>
    <mergeCell ref="G159:O159"/>
    <mergeCell ref="I163:P163"/>
    <mergeCell ref="F167:F168"/>
    <mergeCell ref="H167:H168"/>
    <mergeCell ref="L168:O168"/>
    <mergeCell ref="C156:E156"/>
    <mergeCell ref="F156:H156"/>
    <mergeCell ref="F157:H157"/>
    <mergeCell ref="C158:E158"/>
    <mergeCell ref="F158:H158"/>
    <mergeCell ref="I158:K158"/>
    <mergeCell ref="G150:O150"/>
    <mergeCell ref="C151:E151"/>
    <mergeCell ref="C152:E152"/>
    <mergeCell ref="C153:E153"/>
    <mergeCell ref="C155:E155"/>
    <mergeCell ref="F155:H155"/>
    <mergeCell ref="C129:E129"/>
    <mergeCell ref="C130:E130"/>
    <mergeCell ref="B134:E134"/>
    <mergeCell ref="H143:P143"/>
    <mergeCell ref="H145:P145"/>
    <mergeCell ref="H148:P148"/>
    <mergeCell ref="E1:I1"/>
    <mergeCell ref="J1:N2"/>
    <mergeCell ref="B17:E17"/>
    <mergeCell ref="P86:P94"/>
    <mergeCell ref="R117:W117"/>
    <mergeCell ref="C128:E128"/>
  </mergeCells>
  <pageMargins left="0.25" right="0.25" top="0.25" bottom="0.25" header="0" footer="0"/>
  <pageSetup scale="37" fitToWidth="0"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773AD-34EE-4C99-90B6-AD179D27FD24}">
  <sheetPr>
    <pageSetUpPr fitToPage="1"/>
  </sheetPr>
  <dimension ref="A1:W189"/>
  <sheetViews>
    <sheetView zoomScale="130" zoomScaleNormal="130" workbookViewId="0">
      <pane xSplit="5" ySplit="3" topLeftCell="F4" activePane="bottomRight" state="frozen"/>
      <selection pane="topRight" activeCell="F1" sqref="F1"/>
      <selection pane="bottomLeft" activeCell="A5" sqref="A5"/>
      <selection pane="bottomRight" activeCell="E2" sqref="E2"/>
    </sheetView>
  </sheetViews>
  <sheetFormatPr defaultRowHeight="15" x14ac:dyDescent="0.25"/>
  <cols>
    <col min="1" max="1" width="4.5703125" style="43" customWidth="1"/>
    <col min="2" max="2" width="5.7109375" style="43" customWidth="1"/>
    <col min="3" max="3" width="7.140625" style="43" customWidth="1"/>
    <col min="4" max="4" width="9.140625" style="43"/>
    <col min="5" max="5" width="48.7109375" style="43" customWidth="1"/>
    <col min="6" max="6" width="20.5703125" style="44" customWidth="1"/>
    <col min="7" max="7" width="18.140625" style="43" customWidth="1"/>
    <col min="8" max="8" width="15.85546875" style="63" customWidth="1"/>
    <col min="9" max="9" width="13.140625" style="43" customWidth="1"/>
    <col min="10" max="14" width="9.140625" style="43"/>
    <col min="15" max="15" width="8.5703125" style="43" customWidth="1"/>
    <col min="16" max="16" width="16.140625" style="43" customWidth="1"/>
    <col min="17" max="17" width="4.85546875" style="43" customWidth="1"/>
    <col min="18" max="16384" width="9.140625" style="43"/>
  </cols>
  <sheetData>
    <row r="1" spans="1:19" ht="36.75" customHeight="1" x14ac:dyDescent="0.25">
      <c r="A1" s="256"/>
      <c r="B1" s="257"/>
      <c r="C1" s="257"/>
      <c r="D1" s="257"/>
      <c r="E1" s="220" t="s">
        <v>164</v>
      </c>
      <c r="F1" s="220"/>
      <c r="G1" s="220"/>
      <c r="H1" s="220"/>
      <c r="I1" s="220"/>
      <c r="J1" s="258" t="s">
        <v>201</v>
      </c>
      <c r="K1" s="258"/>
      <c r="L1" s="258"/>
      <c r="M1" s="258"/>
      <c r="N1" s="258"/>
      <c r="O1" s="257"/>
      <c r="P1" s="257"/>
    </row>
    <row r="2" spans="1:19" ht="30" customHeight="1" x14ac:dyDescent="0.25">
      <c r="A2" s="48"/>
      <c r="B2" s="48"/>
      <c r="C2" s="48"/>
      <c r="D2" s="131" t="s">
        <v>162</v>
      </c>
      <c r="E2" s="229" t="s">
        <v>202</v>
      </c>
      <c r="F2" s="179"/>
      <c r="G2" s="179"/>
      <c r="H2" s="179"/>
      <c r="I2" s="179"/>
      <c r="J2" s="258"/>
      <c r="K2" s="258"/>
      <c r="L2" s="258"/>
      <c r="M2" s="258"/>
      <c r="N2" s="258"/>
      <c r="O2" s="179"/>
      <c r="P2" s="179"/>
    </row>
    <row r="3" spans="1:19" ht="27.75" customHeight="1" x14ac:dyDescent="0.25">
      <c r="A3" s="46"/>
      <c r="B3" s="46"/>
      <c r="C3" s="46"/>
      <c r="D3" s="131" t="s">
        <v>163</v>
      </c>
      <c r="E3" s="230">
        <v>44197</v>
      </c>
      <c r="F3" s="179"/>
      <c r="G3" s="179"/>
      <c r="H3" s="179"/>
      <c r="I3" s="128" t="s">
        <v>116</v>
      </c>
      <c r="J3" s="128">
        <v>2025</v>
      </c>
      <c r="K3" s="128">
        <v>2030</v>
      </c>
      <c r="L3" s="128">
        <v>2035</v>
      </c>
      <c r="M3" s="128">
        <v>2040</v>
      </c>
      <c r="N3" s="128">
        <v>2045</v>
      </c>
      <c r="O3" s="179"/>
      <c r="P3" s="179" t="s">
        <v>165</v>
      </c>
    </row>
    <row r="4" spans="1:19" x14ac:dyDescent="0.25">
      <c r="A4" s="45" t="s">
        <v>0</v>
      </c>
      <c r="B4" s="46"/>
      <c r="C4" s="46"/>
      <c r="D4" s="46"/>
      <c r="E4" s="46"/>
      <c r="F4" s="180"/>
      <c r="G4" s="46"/>
      <c r="H4" s="48"/>
      <c r="I4" s="46"/>
      <c r="J4" s="49"/>
      <c r="K4" s="46"/>
      <c r="L4" s="46"/>
      <c r="M4" s="46"/>
      <c r="N4" s="46"/>
      <c r="O4" s="46"/>
      <c r="P4" s="46"/>
    </row>
    <row r="5" spans="1:19" x14ac:dyDescent="0.25">
      <c r="A5" s="46"/>
      <c r="B5" s="46" t="s">
        <v>81</v>
      </c>
      <c r="C5" s="46"/>
      <c r="D5" s="46"/>
      <c r="E5" s="46"/>
      <c r="F5" s="180"/>
      <c r="G5" s="46"/>
      <c r="H5" s="48"/>
      <c r="I5" s="49">
        <f>SUM(I6:I9)</f>
        <v>80.83</v>
      </c>
      <c r="J5" s="49">
        <f t="shared" ref="J5:N5" si="0">SUM(J6:J9)</f>
        <v>94.1</v>
      </c>
      <c r="K5" s="49">
        <f t="shared" si="0"/>
        <v>99.5</v>
      </c>
      <c r="L5" s="49">
        <f t="shared" si="0"/>
        <v>104.9</v>
      </c>
      <c r="M5" s="49">
        <f t="shared" si="0"/>
        <v>110.60000000000001</v>
      </c>
      <c r="N5" s="49">
        <f t="shared" si="0"/>
        <v>0</v>
      </c>
      <c r="O5" s="49"/>
      <c r="P5" s="49"/>
    </row>
    <row r="6" spans="1:19" x14ac:dyDescent="0.25">
      <c r="A6" s="46"/>
      <c r="B6" s="46"/>
      <c r="C6" s="46" t="s">
        <v>79</v>
      </c>
      <c r="D6" s="46"/>
      <c r="E6" s="46"/>
      <c r="F6" s="180"/>
      <c r="G6" s="46"/>
      <c r="H6" s="48"/>
      <c r="I6" s="49">
        <v>9.5</v>
      </c>
      <c r="J6" s="49">
        <v>12.5</v>
      </c>
      <c r="K6" s="49">
        <v>14.9</v>
      </c>
      <c r="L6" s="49">
        <v>17</v>
      </c>
      <c r="M6" s="49">
        <v>18.899999999999999</v>
      </c>
      <c r="N6" s="49">
        <v>0</v>
      </c>
      <c r="O6" s="49"/>
      <c r="P6" s="49"/>
    </row>
    <row r="7" spans="1:19" x14ac:dyDescent="0.25">
      <c r="A7" s="46"/>
      <c r="B7" s="46"/>
      <c r="C7" s="46" t="s">
        <v>80</v>
      </c>
      <c r="D7" s="46"/>
      <c r="E7" s="46"/>
      <c r="F7" s="180"/>
      <c r="G7" s="46"/>
      <c r="H7" s="48"/>
      <c r="I7" s="49">
        <v>3.4</v>
      </c>
      <c r="J7" s="49">
        <v>2.6</v>
      </c>
      <c r="K7" s="49">
        <v>2.2999999999999998</v>
      </c>
      <c r="L7" s="49">
        <v>2</v>
      </c>
      <c r="M7" s="49">
        <v>1.8</v>
      </c>
      <c r="N7" s="49">
        <v>0</v>
      </c>
      <c r="O7" s="49"/>
      <c r="P7" s="49"/>
    </row>
    <row r="8" spans="1:19" x14ac:dyDescent="0.25">
      <c r="A8" s="46"/>
      <c r="B8" s="46"/>
      <c r="C8" s="46" t="s">
        <v>78</v>
      </c>
      <c r="D8" s="46"/>
      <c r="E8" s="46"/>
      <c r="F8" s="180"/>
      <c r="G8" s="46"/>
      <c r="H8" s="48"/>
      <c r="I8" s="49">
        <f>I11-I9</f>
        <v>65.13</v>
      </c>
      <c r="J8" s="49">
        <f>J11-J9</f>
        <v>74</v>
      </c>
      <c r="K8" s="49">
        <f t="shared" ref="K8:M8" si="1">K11-K9</f>
        <v>77.3</v>
      </c>
      <c r="L8" s="49">
        <f>L11-L9</f>
        <v>80.900000000000006</v>
      </c>
      <c r="M8" s="49">
        <f t="shared" si="1"/>
        <v>84.9</v>
      </c>
      <c r="N8" s="49">
        <v>0</v>
      </c>
      <c r="O8" s="49"/>
      <c r="P8" s="49"/>
    </row>
    <row r="9" spans="1:19" x14ac:dyDescent="0.25">
      <c r="A9" s="46"/>
      <c r="B9" s="46"/>
      <c r="C9" s="46" t="s">
        <v>77</v>
      </c>
      <c r="D9" s="46"/>
      <c r="E9" s="46"/>
      <c r="F9" s="180"/>
      <c r="G9" s="46"/>
      <c r="H9" s="48"/>
      <c r="I9" s="49">
        <v>2.8</v>
      </c>
      <c r="J9" s="49">
        <v>5</v>
      </c>
      <c r="K9" s="49">
        <v>5</v>
      </c>
      <c r="L9" s="49">
        <v>5</v>
      </c>
      <c r="M9" s="49">
        <v>5</v>
      </c>
      <c r="N9" s="49">
        <v>0</v>
      </c>
      <c r="O9" s="49"/>
      <c r="P9" s="49"/>
    </row>
    <row r="10" spans="1:19" x14ac:dyDescent="0.25">
      <c r="A10" s="46"/>
      <c r="B10" s="46"/>
      <c r="C10" s="46"/>
      <c r="D10" s="46"/>
      <c r="E10" s="46"/>
      <c r="F10" s="180"/>
      <c r="G10" s="46"/>
      <c r="H10" s="48"/>
      <c r="I10" s="49"/>
      <c r="J10" s="49"/>
      <c r="K10" s="49"/>
      <c r="L10" s="49"/>
      <c r="M10" s="49"/>
      <c r="N10" s="49"/>
      <c r="O10" s="49"/>
      <c r="P10" s="49"/>
    </row>
    <row r="11" spans="1:19" x14ac:dyDescent="0.25">
      <c r="A11" s="46"/>
      <c r="B11" s="50" t="s">
        <v>83</v>
      </c>
      <c r="C11" s="50"/>
      <c r="D11" s="50"/>
      <c r="E11" s="50"/>
      <c r="F11" s="51"/>
      <c r="G11" s="50"/>
      <c r="H11" s="52"/>
      <c r="I11" s="53">
        <f>I32+I29+I18</f>
        <v>67.929999999999993</v>
      </c>
      <c r="J11" s="53">
        <v>79</v>
      </c>
      <c r="K11" s="53">
        <v>82.3</v>
      </c>
      <c r="L11" s="53">
        <v>85.9</v>
      </c>
      <c r="M11" s="53">
        <v>89.9</v>
      </c>
      <c r="N11" s="53">
        <f>N9+N8</f>
        <v>0</v>
      </c>
      <c r="O11" s="49"/>
      <c r="P11" s="49"/>
    </row>
    <row r="12" spans="1:19" x14ac:dyDescent="0.25">
      <c r="A12" s="46"/>
      <c r="B12" s="46"/>
      <c r="C12" s="46"/>
      <c r="D12" s="46"/>
      <c r="E12" s="46"/>
      <c r="F12" s="180"/>
      <c r="G12" s="46"/>
      <c r="H12" s="48"/>
      <c r="I12" s="49"/>
      <c r="J12" s="49"/>
      <c r="K12" s="49"/>
      <c r="L12" s="49"/>
      <c r="M12" s="49"/>
      <c r="N12" s="49"/>
      <c r="O12" s="49"/>
      <c r="P12" s="49"/>
    </row>
    <row r="13" spans="1:19" x14ac:dyDescent="0.25">
      <c r="A13" s="45" t="s">
        <v>43</v>
      </c>
      <c r="B13" s="46"/>
      <c r="C13" s="46"/>
      <c r="D13" s="46"/>
      <c r="E13" s="46"/>
      <c r="F13" s="180"/>
      <c r="G13" s="46"/>
      <c r="H13" s="48"/>
      <c r="I13" s="49"/>
      <c r="J13" s="49"/>
      <c r="K13" s="49"/>
      <c r="L13" s="49"/>
      <c r="M13" s="49"/>
      <c r="N13" s="49"/>
      <c r="O13" s="49"/>
      <c r="P13" s="49"/>
      <c r="S13" s="43" t="s">
        <v>7</v>
      </c>
    </row>
    <row r="14" spans="1:19" x14ac:dyDescent="0.25">
      <c r="A14" s="46"/>
      <c r="B14" s="46" t="s">
        <v>44</v>
      </c>
      <c r="C14" s="46"/>
      <c r="D14" s="46"/>
      <c r="E14" s="46"/>
      <c r="F14" s="180"/>
      <c r="G14" s="46"/>
      <c r="H14" s="48"/>
      <c r="I14" s="49">
        <v>0.2</v>
      </c>
      <c r="J14" s="49">
        <v>2</v>
      </c>
      <c r="K14" s="49">
        <v>4</v>
      </c>
      <c r="L14" s="49">
        <v>4</v>
      </c>
      <c r="M14" s="49">
        <v>4</v>
      </c>
      <c r="N14" s="49">
        <v>0</v>
      </c>
      <c r="O14" s="49"/>
      <c r="P14" s="49"/>
    </row>
    <row r="15" spans="1:19" x14ac:dyDescent="0.25">
      <c r="A15" s="46"/>
      <c r="B15" s="46" t="s">
        <v>45</v>
      </c>
      <c r="C15" s="46"/>
      <c r="D15" s="46"/>
      <c r="E15" s="46"/>
      <c r="F15" s="180"/>
      <c r="G15" s="46"/>
      <c r="H15" s="48"/>
      <c r="I15" s="54">
        <v>1.5</v>
      </c>
      <c r="J15" s="54">
        <v>0.3</v>
      </c>
      <c r="K15" s="54">
        <v>0.3</v>
      </c>
      <c r="L15" s="54">
        <v>0.3</v>
      </c>
      <c r="M15" s="54">
        <v>0.3</v>
      </c>
      <c r="N15" s="54">
        <v>0</v>
      </c>
      <c r="O15" s="49"/>
      <c r="P15" s="54"/>
    </row>
    <row r="16" spans="1:19" x14ac:dyDescent="0.25">
      <c r="A16" s="46"/>
      <c r="B16" s="46" t="s">
        <v>18</v>
      </c>
      <c r="C16" s="46"/>
      <c r="D16" s="46"/>
      <c r="E16" s="46"/>
      <c r="F16" s="180"/>
      <c r="G16" s="46"/>
      <c r="H16" s="48"/>
      <c r="I16" s="54">
        <v>0.25</v>
      </c>
      <c r="J16" s="54">
        <v>0.4</v>
      </c>
      <c r="K16" s="54">
        <v>0.4</v>
      </c>
      <c r="L16" s="54">
        <v>0.4</v>
      </c>
      <c r="M16" s="54">
        <v>0.4</v>
      </c>
      <c r="N16" s="54">
        <v>0</v>
      </c>
      <c r="O16" s="49"/>
      <c r="P16" s="54"/>
    </row>
    <row r="17" spans="1:16" x14ac:dyDescent="0.25">
      <c r="A17" s="46"/>
      <c r="B17" s="231" t="s">
        <v>147</v>
      </c>
      <c r="C17" s="232"/>
      <c r="D17" s="232"/>
      <c r="E17" s="233"/>
      <c r="F17" s="180"/>
      <c r="G17" s="46"/>
      <c r="H17" s="48"/>
      <c r="I17" s="46"/>
      <c r="J17" s="234"/>
      <c r="K17" s="234"/>
      <c r="L17" s="234"/>
      <c r="M17" s="234"/>
      <c r="N17" s="49"/>
      <c r="O17" s="49"/>
      <c r="P17" s="49"/>
    </row>
    <row r="18" spans="1:16" x14ac:dyDescent="0.25">
      <c r="A18" s="46"/>
      <c r="B18" s="50" t="s">
        <v>17</v>
      </c>
      <c r="C18" s="50"/>
      <c r="D18" s="50"/>
      <c r="E18" s="50"/>
      <c r="F18" s="51"/>
      <c r="G18" s="50"/>
      <c r="H18" s="52"/>
      <c r="I18" s="53">
        <f t="shared" ref="I18:N18" si="2">SUM(I14:I16)</f>
        <v>1.95</v>
      </c>
      <c r="J18" s="53">
        <f>SUM(J14:J17)</f>
        <v>2.6999999999999997</v>
      </c>
      <c r="K18" s="53">
        <f>SUM(K14:K17)</f>
        <v>4.7</v>
      </c>
      <c r="L18" s="53">
        <f>SUM(L14:L17)</f>
        <v>4.7</v>
      </c>
      <c r="M18" s="53">
        <f>SUM(M14:M17)</f>
        <v>4.7</v>
      </c>
      <c r="N18" s="55">
        <f t="shared" si="2"/>
        <v>0</v>
      </c>
      <c r="O18" s="49"/>
      <c r="P18" s="49"/>
    </row>
    <row r="19" spans="1:16" x14ac:dyDescent="0.25">
      <c r="A19" s="46"/>
      <c r="B19" s="46"/>
      <c r="C19" s="46"/>
      <c r="D19" s="46"/>
      <c r="E19" s="46"/>
      <c r="F19" s="180"/>
      <c r="G19" s="46"/>
      <c r="H19" s="48"/>
      <c r="I19" s="49"/>
      <c r="J19" s="49"/>
      <c r="K19" s="49"/>
      <c r="L19" s="49"/>
      <c r="M19" s="49"/>
      <c r="N19" s="49"/>
      <c r="O19" s="49"/>
      <c r="P19" s="49"/>
    </row>
    <row r="20" spans="1:16" x14ac:dyDescent="0.25">
      <c r="A20" s="45" t="s">
        <v>82</v>
      </c>
      <c r="B20" s="46"/>
      <c r="C20" s="46"/>
      <c r="D20" s="46"/>
      <c r="E20" s="46"/>
      <c r="F20" s="180"/>
      <c r="G20" s="46"/>
      <c r="H20" s="48"/>
      <c r="I20" s="49"/>
      <c r="J20" s="49"/>
      <c r="K20" s="49"/>
      <c r="L20" s="49"/>
      <c r="M20" s="49"/>
      <c r="N20" s="49"/>
      <c r="O20" s="49"/>
      <c r="P20" s="49"/>
    </row>
    <row r="21" spans="1:16" x14ac:dyDescent="0.25">
      <c r="A21" s="46"/>
      <c r="B21" s="46" t="s">
        <v>1</v>
      </c>
      <c r="C21" s="46"/>
      <c r="D21" s="46"/>
      <c r="E21" s="46"/>
      <c r="F21" s="180"/>
      <c r="G21" s="46"/>
      <c r="H21" s="48"/>
      <c r="I21" s="54">
        <v>0</v>
      </c>
      <c r="J21" s="54">
        <v>0</v>
      </c>
      <c r="K21" s="54">
        <v>0.2</v>
      </c>
      <c r="L21" s="54">
        <v>0.2</v>
      </c>
      <c r="M21" s="54">
        <v>0.2</v>
      </c>
      <c r="N21" s="54">
        <v>0</v>
      </c>
      <c r="O21" s="49"/>
      <c r="P21" s="54"/>
    </row>
    <row r="22" spans="1:16" x14ac:dyDescent="0.25">
      <c r="A22" s="46"/>
      <c r="B22" s="46" t="s">
        <v>2</v>
      </c>
      <c r="C22" s="46"/>
      <c r="D22" s="46"/>
      <c r="E22" s="46"/>
      <c r="F22" s="180"/>
      <c r="G22" s="46"/>
      <c r="H22" s="48"/>
      <c r="I22" s="54">
        <v>0.08</v>
      </c>
      <c r="J22" s="54">
        <v>0.1</v>
      </c>
      <c r="K22" s="54">
        <v>0.1</v>
      </c>
      <c r="L22" s="54">
        <v>0.1</v>
      </c>
      <c r="M22" s="54">
        <v>0.1</v>
      </c>
      <c r="N22" s="54">
        <v>0</v>
      </c>
      <c r="O22" s="49"/>
      <c r="P22" s="54"/>
    </row>
    <row r="23" spans="1:16" x14ac:dyDescent="0.25">
      <c r="A23" s="46"/>
      <c r="B23" s="46" t="s">
        <v>3</v>
      </c>
      <c r="C23" s="46"/>
      <c r="D23" s="46"/>
      <c r="E23" s="46"/>
      <c r="F23" s="46"/>
      <c r="G23" s="46"/>
      <c r="H23" s="48"/>
      <c r="I23" s="54">
        <v>0</v>
      </c>
      <c r="J23" s="54">
        <v>0.2</v>
      </c>
      <c r="K23" s="54">
        <v>0.2</v>
      </c>
      <c r="L23" s="54">
        <v>0.3</v>
      </c>
      <c r="M23" s="54">
        <v>0.4</v>
      </c>
      <c r="N23" s="54">
        <v>0</v>
      </c>
      <c r="O23" s="49"/>
      <c r="P23" s="54"/>
    </row>
    <row r="24" spans="1:16" x14ac:dyDescent="0.25">
      <c r="A24" s="46"/>
      <c r="B24" s="46" t="s">
        <v>49</v>
      </c>
      <c r="C24" s="46"/>
      <c r="D24" s="46"/>
      <c r="E24" s="46"/>
      <c r="F24" s="180"/>
      <c r="G24" s="180"/>
      <c r="H24" s="180"/>
      <c r="I24" s="54">
        <v>0</v>
      </c>
      <c r="J24" s="54">
        <f t="shared" ref="J24:N25" si="3">IF($F24="x",$H24,0)</f>
        <v>0</v>
      </c>
      <c r="K24" s="54">
        <v>0</v>
      </c>
      <c r="L24" s="54">
        <v>0.5</v>
      </c>
      <c r="M24" s="54">
        <v>0.5</v>
      </c>
      <c r="N24" s="54">
        <f t="shared" si="3"/>
        <v>0</v>
      </c>
      <c r="O24" s="54"/>
      <c r="P24" s="54"/>
    </row>
    <row r="25" spans="1:16" x14ac:dyDescent="0.25">
      <c r="A25" s="46"/>
      <c r="B25" s="46" t="s">
        <v>47</v>
      </c>
      <c r="C25" s="46"/>
      <c r="D25" s="46"/>
      <c r="E25" s="46"/>
      <c r="F25" s="180"/>
      <c r="G25" s="180"/>
      <c r="H25" s="180"/>
      <c r="I25" s="54">
        <v>0</v>
      </c>
      <c r="J25" s="54">
        <v>0.4</v>
      </c>
      <c r="K25" s="54">
        <v>0.4</v>
      </c>
      <c r="L25" s="54">
        <v>0.4</v>
      </c>
      <c r="M25" s="54">
        <v>0.4</v>
      </c>
      <c r="N25" s="54">
        <f t="shared" si="3"/>
        <v>0</v>
      </c>
      <c r="O25" s="54"/>
      <c r="P25" s="54"/>
    </row>
    <row r="26" spans="1:16" x14ac:dyDescent="0.25">
      <c r="A26" s="46"/>
      <c r="B26" s="46" t="s">
        <v>46</v>
      </c>
      <c r="C26" s="46"/>
      <c r="D26" s="46"/>
      <c r="E26" s="46"/>
      <c r="F26" s="180" t="s">
        <v>7</v>
      </c>
      <c r="G26" s="180"/>
      <c r="H26" s="180"/>
      <c r="I26" s="54"/>
      <c r="J26" s="54">
        <f t="shared" ref="J26:N26" si="4">IF($F26="x",$H26,0)</f>
        <v>0</v>
      </c>
      <c r="K26" s="54">
        <f t="shared" si="4"/>
        <v>0</v>
      </c>
      <c r="L26" s="54">
        <f t="shared" si="4"/>
        <v>0</v>
      </c>
      <c r="M26" s="54">
        <f t="shared" si="4"/>
        <v>0</v>
      </c>
      <c r="N26" s="54">
        <f t="shared" si="4"/>
        <v>0</v>
      </c>
      <c r="O26" s="54"/>
      <c r="P26" s="54"/>
    </row>
    <row r="27" spans="1:16" x14ac:dyDescent="0.25">
      <c r="A27" s="46"/>
      <c r="B27" s="235" t="s">
        <v>147</v>
      </c>
      <c r="C27" s="236"/>
      <c r="D27" s="236"/>
      <c r="E27" s="237"/>
      <c r="F27" s="180"/>
      <c r="G27" s="180"/>
      <c r="H27" s="180"/>
      <c r="I27" s="46"/>
      <c r="J27" s="238"/>
      <c r="K27" s="238"/>
      <c r="L27" s="238"/>
      <c r="M27" s="238"/>
      <c r="N27" s="54"/>
      <c r="O27" s="54"/>
      <c r="P27" s="54"/>
    </row>
    <row r="28" spans="1:16" x14ac:dyDescent="0.25">
      <c r="A28" s="46"/>
      <c r="B28" s="46"/>
      <c r="C28" s="46"/>
      <c r="D28" s="46"/>
      <c r="E28" s="46"/>
      <c r="F28" s="180"/>
      <c r="G28" s="180"/>
      <c r="H28" s="180"/>
      <c r="I28" s="46"/>
      <c r="J28" s="54"/>
      <c r="K28" s="54"/>
      <c r="L28" s="54"/>
      <c r="M28" s="54"/>
      <c r="N28" s="54"/>
      <c r="O28" s="54"/>
      <c r="P28" s="54"/>
    </row>
    <row r="29" spans="1:16" x14ac:dyDescent="0.25">
      <c r="A29" s="46"/>
      <c r="B29" s="56" t="s">
        <v>19</v>
      </c>
      <c r="C29" s="50"/>
      <c r="D29" s="51"/>
      <c r="E29" s="51"/>
      <c r="F29" s="51"/>
      <c r="G29" s="51"/>
      <c r="H29" s="51"/>
      <c r="I29" s="57">
        <f>SUM(I21:I27)</f>
        <v>0.08</v>
      </c>
      <c r="J29" s="57">
        <f t="shared" ref="J29:N29" si="5">SUM(J21:J27)</f>
        <v>0.70000000000000007</v>
      </c>
      <c r="K29" s="57">
        <f>SUM(K21:K27)</f>
        <v>0.9</v>
      </c>
      <c r="L29" s="57">
        <f t="shared" si="5"/>
        <v>1.5</v>
      </c>
      <c r="M29" s="57">
        <f t="shared" si="5"/>
        <v>1.6</v>
      </c>
      <c r="N29" s="57">
        <f t="shared" si="5"/>
        <v>0</v>
      </c>
      <c r="O29" s="49"/>
      <c r="P29" s="54"/>
    </row>
    <row r="30" spans="1:16" x14ac:dyDescent="0.25">
      <c r="A30" s="46"/>
      <c r="B30" s="46"/>
      <c r="C30" s="46"/>
      <c r="D30" s="46"/>
      <c r="E30" s="46"/>
      <c r="F30" s="46"/>
      <c r="G30" s="46"/>
      <c r="H30" s="46"/>
      <c r="I30" s="46"/>
      <c r="J30" s="46"/>
      <c r="K30" s="46"/>
      <c r="L30" s="46"/>
      <c r="M30" s="46"/>
      <c r="N30" s="46"/>
      <c r="O30" s="46"/>
      <c r="P30" s="46"/>
    </row>
    <row r="31" spans="1:16" x14ac:dyDescent="0.25">
      <c r="A31" s="46"/>
      <c r="B31" s="235" t="s">
        <v>156</v>
      </c>
      <c r="C31" s="236"/>
      <c r="D31" s="236"/>
      <c r="E31" s="237"/>
      <c r="F31" s="180"/>
      <c r="G31" s="180"/>
      <c r="H31" s="180"/>
      <c r="I31" s="46"/>
      <c r="J31" s="238"/>
      <c r="K31" s="238"/>
      <c r="L31" s="238"/>
      <c r="M31" s="238"/>
      <c r="N31" s="49"/>
      <c r="O31" s="49"/>
      <c r="P31" s="49"/>
    </row>
    <row r="32" spans="1:16" x14ac:dyDescent="0.25">
      <c r="A32" s="58" t="s">
        <v>20</v>
      </c>
      <c r="B32" s="58"/>
      <c r="C32" s="58"/>
      <c r="D32" s="58"/>
      <c r="E32" s="58"/>
      <c r="F32" s="59"/>
      <c r="G32" s="58"/>
      <c r="H32" s="60"/>
      <c r="I32" s="61">
        <f>65.6+0.3</f>
        <v>65.899999999999991</v>
      </c>
      <c r="J32" s="61">
        <f>J11-J18-J29+J31</f>
        <v>75.599999999999994</v>
      </c>
      <c r="K32" s="61">
        <f>K11-K18-K29+K31</f>
        <v>76.699999999999989</v>
      </c>
      <c r="L32" s="61">
        <f>L11-L18-L29+L31</f>
        <v>79.7</v>
      </c>
      <c r="M32" s="61">
        <f>M11-M18-M29+M31</f>
        <v>83.600000000000009</v>
      </c>
      <c r="N32" s="61">
        <f t="shared" ref="N32" si="6">N11-N18-N29</f>
        <v>0</v>
      </c>
      <c r="O32" s="62"/>
      <c r="P32" s="61"/>
    </row>
    <row r="33" spans="1:16" x14ac:dyDescent="0.25">
      <c r="J33" s="64"/>
      <c r="K33" s="64"/>
      <c r="L33" s="64"/>
      <c r="M33" s="64"/>
      <c r="N33" s="64"/>
      <c r="O33" s="64"/>
      <c r="P33" s="64"/>
    </row>
    <row r="34" spans="1:16" x14ac:dyDescent="0.25">
      <c r="J34" s="64"/>
      <c r="K34" s="64"/>
      <c r="L34" s="64"/>
      <c r="M34" s="64"/>
      <c r="N34" s="64"/>
      <c r="O34" s="64"/>
      <c r="P34" s="64"/>
    </row>
    <row r="35" spans="1:16" x14ac:dyDescent="0.25">
      <c r="A35" s="65" t="s">
        <v>102</v>
      </c>
      <c r="B35" s="66"/>
      <c r="C35" s="66"/>
      <c r="D35" s="66"/>
      <c r="E35" s="66"/>
      <c r="F35" s="67"/>
      <c r="G35" s="68"/>
      <c r="H35" s="69"/>
      <c r="I35" s="68"/>
      <c r="J35" s="70"/>
      <c r="K35" s="70"/>
      <c r="L35" s="70"/>
      <c r="M35" s="70"/>
      <c r="N35" s="70"/>
      <c r="O35" s="70"/>
      <c r="P35" s="70"/>
    </row>
    <row r="36" spans="1:16" ht="17.25" x14ac:dyDescent="0.25">
      <c r="A36" s="66"/>
      <c r="B36" s="66" t="s">
        <v>105</v>
      </c>
      <c r="C36" s="66"/>
      <c r="D36" s="66"/>
      <c r="E36" s="66"/>
      <c r="F36" s="67"/>
      <c r="G36" s="68"/>
      <c r="H36" s="69"/>
      <c r="I36" s="68"/>
      <c r="J36" s="71">
        <v>228.41000000000003</v>
      </c>
      <c r="K36" s="71">
        <v>235.66</v>
      </c>
      <c r="L36" s="71">
        <v>241.96</v>
      </c>
      <c r="M36" s="71">
        <v>247.69</v>
      </c>
      <c r="N36" s="72"/>
      <c r="O36" s="70"/>
      <c r="P36" s="70"/>
    </row>
    <row r="37" spans="1:16" ht="17.25" x14ac:dyDescent="0.25">
      <c r="A37" s="66"/>
      <c r="B37" s="66" t="s">
        <v>106</v>
      </c>
      <c r="C37" s="66"/>
      <c r="D37" s="66"/>
      <c r="E37" s="66"/>
      <c r="F37" s="67"/>
      <c r="G37" s="68"/>
      <c r="H37" s="69"/>
      <c r="I37" s="68"/>
      <c r="J37" s="71"/>
      <c r="K37" s="71"/>
      <c r="L37" s="71"/>
      <c r="M37" s="71"/>
      <c r="N37" s="72"/>
      <c r="O37" s="70"/>
      <c r="P37" s="70"/>
    </row>
    <row r="38" spans="1:16" x14ac:dyDescent="0.25">
      <c r="A38" s="66"/>
      <c r="B38" s="66"/>
      <c r="C38" s="66" t="s">
        <v>86</v>
      </c>
      <c r="D38" s="66"/>
      <c r="E38" s="66"/>
      <c r="F38" s="67"/>
      <c r="G38" s="68"/>
      <c r="H38" s="69"/>
      <c r="I38" s="68"/>
      <c r="J38" s="73">
        <v>9.2299999999999986</v>
      </c>
      <c r="K38" s="71">
        <v>11.190000000000001</v>
      </c>
      <c r="L38" s="71">
        <v>13.260000000000002</v>
      </c>
      <c r="M38" s="71">
        <v>15.420000000000002</v>
      </c>
      <c r="N38" s="72"/>
      <c r="O38" s="70"/>
      <c r="P38" s="70"/>
    </row>
    <row r="39" spans="1:16" x14ac:dyDescent="0.25">
      <c r="A39" s="66"/>
      <c r="B39" s="66"/>
      <c r="C39" s="66" t="s">
        <v>87</v>
      </c>
      <c r="D39" s="66"/>
      <c r="E39" s="66"/>
      <c r="F39" s="67"/>
      <c r="G39" s="68"/>
      <c r="H39" s="69"/>
      <c r="I39" s="68"/>
      <c r="J39" s="71">
        <v>24.2</v>
      </c>
      <c r="K39" s="71">
        <v>24.2</v>
      </c>
      <c r="L39" s="71">
        <v>24.2</v>
      </c>
      <c r="M39" s="71">
        <v>25</v>
      </c>
      <c r="N39" s="70"/>
      <c r="O39" s="70"/>
      <c r="P39" s="70"/>
    </row>
    <row r="40" spans="1:16" x14ac:dyDescent="0.25">
      <c r="A40" s="66"/>
      <c r="B40" s="66"/>
      <c r="C40" s="66" t="s">
        <v>103</v>
      </c>
      <c r="D40" s="66"/>
      <c r="E40" s="66"/>
      <c r="F40" s="67"/>
      <c r="G40" s="68"/>
      <c r="H40" s="69"/>
      <c r="I40" s="68"/>
      <c r="J40" s="71">
        <v>33.43</v>
      </c>
      <c r="K40" s="71">
        <v>35.39</v>
      </c>
      <c r="L40" s="71">
        <v>37.46</v>
      </c>
      <c r="M40" s="71">
        <v>40.42</v>
      </c>
      <c r="N40" s="70"/>
      <c r="O40" s="70"/>
      <c r="P40" s="70"/>
    </row>
    <row r="41" spans="1:16" x14ac:dyDescent="0.25">
      <c r="A41" s="66"/>
      <c r="B41" s="65" t="s">
        <v>102</v>
      </c>
      <c r="C41" s="66"/>
      <c r="D41" s="66"/>
      <c r="E41" s="66"/>
      <c r="F41" s="67"/>
      <c r="G41" s="68"/>
      <c r="H41" s="69"/>
      <c r="I41" s="68"/>
      <c r="J41" s="74">
        <v>261.84000000000003</v>
      </c>
      <c r="K41" s="74">
        <v>271.05</v>
      </c>
      <c r="L41" s="74">
        <v>279.42</v>
      </c>
      <c r="M41" s="74">
        <v>288.11</v>
      </c>
      <c r="N41" s="72"/>
      <c r="O41" s="70"/>
      <c r="P41" s="70"/>
    </row>
    <row r="42" spans="1:16" x14ac:dyDescent="0.25">
      <c r="A42" s="68"/>
      <c r="B42" s="68"/>
      <c r="C42" s="68"/>
      <c r="D42" s="68"/>
      <c r="E42" s="68"/>
      <c r="F42" s="67"/>
      <c r="G42" s="68"/>
      <c r="H42" s="69"/>
      <c r="I42" s="68"/>
      <c r="J42" s="75"/>
      <c r="K42" s="75"/>
      <c r="L42" s="75"/>
      <c r="M42" s="75"/>
      <c r="N42" s="72"/>
      <c r="O42" s="70"/>
      <c r="P42" s="70"/>
    </row>
    <row r="43" spans="1:16" x14ac:dyDescent="0.25">
      <c r="A43" s="76" t="s">
        <v>89</v>
      </c>
      <c r="B43" s="68"/>
      <c r="C43" s="68"/>
      <c r="D43" s="68"/>
      <c r="E43" s="68"/>
      <c r="F43" s="67"/>
      <c r="G43" s="68"/>
      <c r="H43" s="69"/>
      <c r="I43" s="68"/>
      <c r="J43" s="71"/>
      <c r="K43" s="71"/>
      <c r="L43" s="71"/>
      <c r="M43" s="71"/>
      <c r="N43" s="70"/>
      <c r="O43" s="70"/>
      <c r="P43" s="70"/>
    </row>
    <row r="44" spans="1:16" ht="17.25" x14ac:dyDescent="0.25">
      <c r="A44" s="68"/>
      <c r="B44" s="77" t="s">
        <v>105</v>
      </c>
      <c r="C44" s="78"/>
      <c r="D44" s="78"/>
      <c r="E44" s="78"/>
      <c r="F44" s="67"/>
      <c r="G44" s="68"/>
      <c r="H44" s="69"/>
      <c r="I44" s="68"/>
      <c r="J44" s="71">
        <v>14.99</v>
      </c>
      <c r="K44" s="71">
        <v>15</v>
      </c>
      <c r="L44" s="71">
        <v>15.19</v>
      </c>
      <c r="M44" s="71">
        <v>15.549999999999999</v>
      </c>
      <c r="N44" s="70"/>
      <c r="O44" s="70"/>
      <c r="P44" s="70"/>
    </row>
    <row r="45" spans="1:16" ht="17.25" x14ac:dyDescent="0.25">
      <c r="A45" s="68"/>
      <c r="B45" s="76" t="s">
        <v>106</v>
      </c>
      <c r="C45" s="68"/>
      <c r="D45" s="68"/>
      <c r="E45" s="68"/>
      <c r="F45" s="67"/>
      <c r="G45" s="68"/>
      <c r="H45" s="69"/>
      <c r="I45" s="68"/>
      <c r="J45" s="71"/>
      <c r="K45" s="71"/>
      <c r="L45" s="71"/>
      <c r="M45" s="71"/>
      <c r="N45" s="70"/>
      <c r="O45" s="70"/>
      <c r="P45" s="70"/>
    </row>
    <row r="46" spans="1:16" x14ac:dyDescent="0.25">
      <c r="A46" s="68"/>
      <c r="B46" s="68"/>
      <c r="C46" s="68" t="s">
        <v>86</v>
      </c>
      <c r="D46" s="68"/>
      <c r="E46" s="68"/>
      <c r="F46" s="67"/>
      <c r="G46" s="68"/>
      <c r="H46" s="69"/>
      <c r="I46" s="68"/>
      <c r="J46" s="73">
        <v>1.71</v>
      </c>
      <c r="K46" s="73">
        <v>2.61</v>
      </c>
      <c r="L46" s="73">
        <v>3.56</v>
      </c>
      <c r="M46" s="73">
        <v>4.55</v>
      </c>
      <c r="N46" s="70"/>
      <c r="O46" s="70"/>
      <c r="P46" s="70"/>
    </row>
    <row r="47" spans="1:16" x14ac:dyDescent="0.25">
      <c r="A47" s="68"/>
      <c r="B47" s="68"/>
      <c r="C47" s="68" t="s">
        <v>87</v>
      </c>
      <c r="D47" s="68"/>
      <c r="E47" s="68"/>
      <c r="F47" s="67"/>
      <c r="G47" s="68"/>
      <c r="H47" s="69"/>
      <c r="I47" s="68"/>
      <c r="J47" s="71">
        <v>9.6</v>
      </c>
      <c r="K47" s="71">
        <v>9.6</v>
      </c>
      <c r="L47" s="71">
        <v>9.6</v>
      </c>
      <c r="M47" s="71">
        <v>10.4</v>
      </c>
      <c r="N47" s="70"/>
      <c r="O47" s="70"/>
      <c r="P47" s="70"/>
    </row>
    <row r="48" spans="1:16" x14ac:dyDescent="0.25">
      <c r="A48" s="68"/>
      <c r="B48" s="68"/>
      <c r="C48" s="76" t="s">
        <v>100</v>
      </c>
      <c r="D48" s="68"/>
      <c r="E48" s="68"/>
      <c r="F48" s="67"/>
      <c r="G48" s="68"/>
      <c r="H48" s="69"/>
      <c r="I48" s="68"/>
      <c r="J48" s="71">
        <v>11.309999999999999</v>
      </c>
      <c r="K48" s="71">
        <v>12.209999999999999</v>
      </c>
      <c r="L48" s="71">
        <v>13.16</v>
      </c>
      <c r="M48" s="71">
        <v>14.95</v>
      </c>
      <c r="N48" s="70"/>
      <c r="O48" s="70"/>
      <c r="P48" s="70"/>
    </row>
    <row r="49" spans="1:16" x14ac:dyDescent="0.25">
      <c r="A49" s="68"/>
      <c r="B49" s="76" t="s">
        <v>91</v>
      </c>
      <c r="C49" s="68"/>
      <c r="D49" s="68"/>
      <c r="E49" s="68"/>
      <c r="F49" s="67"/>
      <c r="G49" s="68"/>
      <c r="H49" s="69"/>
      <c r="I49" s="68"/>
      <c r="J49" s="74">
        <v>26.299999999999997</v>
      </c>
      <c r="K49" s="74">
        <v>27.21</v>
      </c>
      <c r="L49" s="74">
        <v>28.35</v>
      </c>
      <c r="M49" s="74">
        <v>30.5</v>
      </c>
      <c r="N49" s="70"/>
      <c r="O49" s="70"/>
      <c r="P49" s="70"/>
    </row>
    <row r="50" spans="1:16" x14ac:dyDescent="0.25">
      <c r="A50" s="68"/>
      <c r="B50" s="68"/>
      <c r="C50" s="68"/>
      <c r="D50" s="68"/>
      <c r="E50" s="68"/>
      <c r="F50" s="67"/>
      <c r="G50" s="68"/>
      <c r="H50" s="69"/>
      <c r="I50" s="68"/>
      <c r="J50" s="71"/>
      <c r="K50" s="71"/>
      <c r="L50" s="71"/>
      <c r="M50" s="71"/>
      <c r="N50" s="70"/>
      <c r="O50" s="70"/>
      <c r="P50" s="70"/>
    </row>
    <row r="51" spans="1:16" x14ac:dyDescent="0.25">
      <c r="A51" s="76" t="s">
        <v>90</v>
      </c>
      <c r="B51" s="68"/>
      <c r="C51" s="68"/>
      <c r="D51" s="68"/>
      <c r="E51" s="68"/>
      <c r="F51" s="67"/>
      <c r="G51" s="68"/>
      <c r="H51" s="69"/>
      <c r="I51" s="68"/>
      <c r="J51" s="71"/>
      <c r="K51" s="71"/>
      <c r="L51" s="71"/>
      <c r="M51" s="71"/>
      <c r="N51" s="70"/>
      <c r="O51" s="70"/>
      <c r="P51" s="70"/>
    </row>
    <row r="52" spans="1:16" ht="17.25" x14ac:dyDescent="0.25">
      <c r="A52" s="68"/>
      <c r="B52" s="77" t="s">
        <v>105</v>
      </c>
      <c r="C52" s="78"/>
      <c r="D52" s="78"/>
      <c r="E52" s="78"/>
      <c r="F52" s="67"/>
      <c r="G52" s="68"/>
      <c r="H52" s="69"/>
      <c r="I52" s="68"/>
      <c r="J52" s="79">
        <v>6.86</v>
      </c>
      <c r="K52" s="79">
        <v>6.86</v>
      </c>
      <c r="L52" s="79">
        <v>6.86</v>
      </c>
      <c r="M52" s="79">
        <v>6.86</v>
      </c>
      <c r="N52" s="70"/>
      <c r="O52" s="70"/>
      <c r="P52" s="70"/>
    </row>
    <row r="53" spans="1:16" x14ac:dyDescent="0.25">
      <c r="A53" s="68"/>
      <c r="B53" s="68"/>
      <c r="C53" s="68"/>
      <c r="D53" s="68"/>
      <c r="E53" s="68"/>
      <c r="F53" s="67"/>
      <c r="G53" s="68"/>
      <c r="H53" s="69"/>
      <c r="I53" s="68"/>
      <c r="J53" s="71"/>
      <c r="K53" s="71"/>
      <c r="L53" s="71"/>
      <c r="M53" s="71"/>
      <c r="N53" s="70"/>
      <c r="O53" s="70"/>
      <c r="P53" s="70"/>
    </row>
    <row r="54" spans="1:16" x14ac:dyDescent="0.25">
      <c r="A54" s="77" t="s">
        <v>92</v>
      </c>
      <c r="B54" s="78"/>
      <c r="C54" s="78"/>
      <c r="D54" s="78"/>
      <c r="E54" s="78"/>
      <c r="F54" s="67"/>
      <c r="G54" s="68"/>
      <c r="H54" s="69"/>
      <c r="I54" s="68"/>
      <c r="J54" s="71"/>
      <c r="K54" s="71"/>
      <c r="L54" s="71"/>
      <c r="M54" s="71"/>
      <c r="N54" s="70"/>
      <c r="O54" s="70"/>
      <c r="P54" s="70"/>
    </row>
    <row r="55" spans="1:16" ht="17.25" x14ac:dyDescent="0.25">
      <c r="A55" s="78"/>
      <c r="B55" s="77" t="s">
        <v>105</v>
      </c>
      <c r="C55" s="78"/>
      <c r="D55" s="78"/>
      <c r="E55" s="78"/>
      <c r="F55" s="67"/>
      <c r="G55" s="68"/>
      <c r="H55" s="69"/>
      <c r="I55" s="68"/>
      <c r="J55" s="73">
        <v>8.7100000000000009</v>
      </c>
      <c r="K55" s="71">
        <v>9.68</v>
      </c>
      <c r="L55" s="71">
        <v>11.12</v>
      </c>
      <c r="M55" s="71">
        <v>11.47</v>
      </c>
      <c r="N55" s="70"/>
      <c r="O55" s="70"/>
      <c r="P55" s="70"/>
    </row>
    <row r="56" spans="1:16" ht="17.25" x14ac:dyDescent="0.25">
      <c r="A56" s="68"/>
      <c r="B56" s="76" t="s">
        <v>106</v>
      </c>
      <c r="C56" s="68"/>
      <c r="D56" s="68"/>
      <c r="E56" s="68"/>
      <c r="F56" s="67"/>
      <c r="G56" s="68"/>
      <c r="H56" s="69"/>
      <c r="I56" s="68"/>
      <c r="J56" s="71"/>
      <c r="K56" s="71"/>
      <c r="L56" s="71"/>
      <c r="M56" s="71"/>
      <c r="N56" s="70"/>
      <c r="O56" s="70"/>
      <c r="P56" s="70"/>
    </row>
    <row r="57" spans="1:16" x14ac:dyDescent="0.25">
      <c r="A57" s="68"/>
      <c r="B57" s="68"/>
      <c r="C57" s="68" t="s">
        <v>86</v>
      </c>
      <c r="D57" s="68"/>
      <c r="E57" s="68"/>
      <c r="F57" s="67"/>
      <c r="G57" s="68"/>
      <c r="H57" s="69"/>
      <c r="I57" s="68"/>
      <c r="J57" s="73">
        <v>1.2</v>
      </c>
      <c r="K57" s="73">
        <v>1.38</v>
      </c>
      <c r="L57" s="73">
        <v>1.57</v>
      </c>
      <c r="M57" s="73">
        <v>1.76</v>
      </c>
      <c r="N57" s="70"/>
      <c r="O57" s="70"/>
      <c r="P57" s="70"/>
    </row>
    <row r="58" spans="1:16" x14ac:dyDescent="0.25">
      <c r="A58" s="68"/>
      <c r="B58" s="68"/>
      <c r="C58" s="68" t="s">
        <v>87</v>
      </c>
      <c r="D58" s="68"/>
      <c r="E58" s="68"/>
      <c r="F58" s="67"/>
      <c r="G58" s="68"/>
      <c r="H58" s="69"/>
      <c r="I58" s="68"/>
      <c r="J58" s="73">
        <v>4.5999999999999996</v>
      </c>
      <c r="K58" s="73">
        <v>4.5999999999999996</v>
      </c>
      <c r="L58" s="73">
        <v>4.5999999999999996</v>
      </c>
      <c r="M58" s="73">
        <v>4.5999999999999996</v>
      </c>
      <c r="N58" s="70"/>
      <c r="O58" s="70"/>
      <c r="P58" s="70"/>
    </row>
    <row r="59" spans="1:16" x14ac:dyDescent="0.25">
      <c r="A59" s="68"/>
      <c r="B59" s="68"/>
      <c r="C59" s="76" t="s">
        <v>100</v>
      </c>
      <c r="D59" s="68"/>
      <c r="E59" s="68"/>
      <c r="F59" s="67"/>
      <c r="G59" s="68"/>
      <c r="H59" s="69"/>
      <c r="I59" s="68"/>
      <c r="J59" s="73">
        <v>5.8</v>
      </c>
      <c r="K59" s="73">
        <v>5.9799999999999995</v>
      </c>
      <c r="L59" s="73">
        <v>6.17</v>
      </c>
      <c r="M59" s="73">
        <v>6.3599999999999994</v>
      </c>
      <c r="N59" s="70"/>
      <c r="O59" s="70"/>
      <c r="P59" s="70"/>
    </row>
    <row r="60" spans="1:16" x14ac:dyDescent="0.25">
      <c r="A60" s="68"/>
      <c r="B60" s="76" t="s">
        <v>88</v>
      </c>
      <c r="C60" s="68"/>
      <c r="D60" s="68"/>
      <c r="E60" s="68"/>
      <c r="F60" s="67"/>
      <c r="G60" s="68"/>
      <c r="H60" s="69"/>
      <c r="I60" s="68"/>
      <c r="J60" s="74">
        <v>14.510000000000002</v>
      </c>
      <c r="K60" s="74">
        <v>15.66</v>
      </c>
      <c r="L60" s="74">
        <v>17.29</v>
      </c>
      <c r="M60" s="74">
        <v>17.829999999999998</v>
      </c>
      <c r="N60" s="70"/>
      <c r="O60" s="70"/>
      <c r="P60" s="70"/>
    </row>
    <row r="61" spans="1:16" x14ac:dyDescent="0.25">
      <c r="A61" s="68"/>
      <c r="B61" s="68"/>
      <c r="C61" s="68"/>
      <c r="D61" s="68"/>
      <c r="E61" s="68"/>
      <c r="F61" s="67"/>
      <c r="G61" s="68"/>
      <c r="H61" s="69"/>
      <c r="I61" s="68"/>
      <c r="J61" s="71"/>
      <c r="K61" s="71"/>
      <c r="L61" s="71"/>
      <c r="M61" s="71"/>
      <c r="N61" s="70"/>
      <c r="O61" s="70"/>
      <c r="P61" s="70"/>
    </row>
    <row r="62" spans="1:16" x14ac:dyDescent="0.25">
      <c r="A62" s="76" t="s">
        <v>93</v>
      </c>
      <c r="B62" s="68"/>
      <c r="C62" s="68"/>
      <c r="D62" s="68"/>
      <c r="E62" s="68"/>
      <c r="F62" s="67"/>
      <c r="G62" s="68"/>
      <c r="H62" s="69"/>
      <c r="I62" s="68"/>
      <c r="J62" s="71"/>
      <c r="K62" s="71"/>
      <c r="L62" s="71"/>
      <c r="M62" s="71"/>
      <c r="N62" s="70"/>
      <c r="O62" s="70"/>
      <c r="P62" s="70"/>
    </row>
    <row r="63" spans="1:16" ht="17.25" x14ac:dyDescent="0.25">
      <c r="A63" s="68"/>
      <c r="B63" s="77" t="s">
        <v>105</v>
      </c>
      <c r="C63" s="68"/>
      <c r="D63" s="68"/>
      <c r="E63" s="68"/>
      <c r="F63" s="67"/>
      <c r="G63" s="68"/>
      <c r="H63" s="69"/>
      <c r="I63" s="68"/>
      <c r="J63" s="71"/>
      <c r="K63" s="71"/>
      <c r="L63" s="71"/>
      <c r="M63" s="71"/>
      <c r="N63" s="70"/>
      <c r="O63" s="70"/>
      <c r="P63" s="70"/>
    </row>
    <row r="64" spans="1:16" x14ac:dyDescent="0.25">
      <c r="A64" s="68"/>
      <c r="B64" s="68"/>
      <c r="C64" s="68" t="s">
        <v>94</v>
      </c>
      <c r="D64" s="68"/>
      <c r="E64" s="68"/>
      <c r="F64" s="67"/>
      <c r="G64" s="68"/>
      <c r="H64" s="69"/>
      <c r="I64" s="68"/>
      <c r="J64" s="71">
        <v>16.25</v>
      </c>
      <c r="K64" s="71">
        <v>17.439999999999998</v>
      </c>
      <c r="L64" s="71">
        <v>18.18</v>
      </c>
      <c r="M64" s="71">
        <v>18.920000000000002</v>
      </c>
      <c r="N64" s="70"/>
      <c r="O64" s="70"/>
      <c r="P64" s="70"/>
    </row>
    <row r="65" spans="1:16" x14ac:dyDescent="0.25">
      <c r="A65" s="68"/>
      <c r="B65" s="68"/>
      <c r="C65" s="68" t="s">
        <v>95</v>
      </c>
      <c r="D65" s="68"/>
      <c r="E65" s="68"/>
      <c r="F65" s="67"/>
      <c r="G65" s="68"/>
      <c r="H65" s="69"/>
      <c r="I65" s="68"/>
      <c r="J65" s="73">
        <v>1.25</v>
      </c>
      <c r="K65" s="73">
        <v>1.3</v>
      </c>
      <c r="L65" s="73">
        <v>1.35</v>
      </c>
      <c r="M65" s="73">
        <v>1.4</v>
      </c>
      <c r="N65" s="70"/>
      <c r="O65" s="70"/>
      <c r="P65" s="70"/>
    </row>
    <row r="66" spans="1:16" x14ac:dyDescent="0.25">
      <c r="A66" s="68"/>
      <c r="B66" s="68"/>
      <c r="C66" s="68" t="s">
        <v>97</v>
      </c>
      <c r="D66" s="68"/>
      <c r="E66" s="68"/>
      <c r="F66" s="67"/>
      <c r="G66" s="68"/>
      <c r="H66" s="69"/>
      <c r="I66" s="68"/>
      <c r="J66" s="71">
        <v>23.44</v>
      </c>
      <c r="K66" s="71">
        <v>24.36</v>
      </c>
      <c r="L66" s="71">
        <v>24.18</v>
      </c>
      <c r="M66" s="71">
        <v>24</v>
      </c>
      <c r="N66" s="70"/>
      <c r="O66" s="70"/>
      <c r="P66" s="70"/>
    </row>
    <row r="67" spans="1:16" x14ac:dyDescent="0.25">
      <c r="A67" s="68"/>
      <c r="B67" s="68"/>
      <c r="C67" s="68" t="s">
        <v>96</v>
      </c>
      <c r="D67" s="68"/>
      <c r="E67" s="68"/>
      <c r="F67" s="67"/>
      <c r="G67" s="68"/>
      <c r="H67" s="69"/>
      <c r="I67" s="68"/>
      <c r="J67" s="80">
        <v>0.05</v>
      </c>
      <c r="K67" s="80">
        <v>0.05</v>
      </c>
      <c r="L67" s="80">
        <v>0.05</v>
      </c>
      <c r="M67" s="80">
        <v>0.05</v>
      </c>
      <c r="N67" s="70"/>
      <c r="O67" s="70"/>
      <c r="P67" s="70"/>
    </row>
    <row r="68" spans="1:16" x14ac:dyDescent="0.25">
      <c r="A68" s="68"/>
      <c r="B68" s="68"/>
      <c r="C68" s="76" t="s">
        <v>99</v>
      </c>
      <c r="D68" s="68"/>
      <c r="E68" s="68"/>
      <c r="F68" s="67"/>
      <c r="G68" s="68"/>
      <c r="H68" s="69"/>
      <c r="I68" s="68"/>
      <c r="J68" s="71">
        <v>40.989999999999995</v>
      </c>
      <c r="K68" s="71">
        <v>43.149999999999991</v>
      </c>
      <c r="L68" s="71">
        <v>43.76</v>
      </c>
      <c r="M68" s="71">
        <v>44.37</v>
      </c>
      <c r="N68" s="70"/>
      <c r="O68" s="70"/>
      <c r="P68" s="70"/>
    </row>
    <row r="69" spans="1:16" ht="17.25" x14ac:dyDescent="0.25">
      <c r="A69" s="68"/>
      <c r="B69" s="76" t="s">
        <v>106</v>
      </c>
      <c r="C69" s="68"/>
      <c r="D69" s="68"/>
      <c r="E69" s="68"/>
      <c r="F69" s="67"/>
      <c r="G69" s="68"/>
      <c r="H69" s="69"/>
      <c r="I69" s="68"/>
      <c r="J69" s="71"/>
      <c r="K69" s="71"/>
      <c r="L69" s="71"/>
      <c r="M69" s="71"/>
      <c r="N69" s="70"/>
      <c r="O69" s="70"/>
      <c r="P69" s="70"/>
    </row>
    <row r="70" spans="1:16" x14ac:dyDescent="0.25">
      <c r="A70" s="68"/>
      <c r="B70" s="68"/>
      <c r="C70" s="68" t="s">
        <v>94</v>
      </c>
      <c r="D70" s="68"/>
      <c r="E70" s="68"/>
      <c r="F70" s="67"/>
      <c r="G70" s="68"/>
      <c r="H70" s="69"/>
      <c r="I70" s="68"/>
      <c r="J70" s="73">
        <v>4.7</v>
      </c>
      <c r="K70" s="73">
        <v>4.7</v>
      </c>
      <c r="L70" s="73">
        <v>4.7</v>
      </c>
      <c r="M70" s="73">
        <v>4.7</v>
      </c>
      <c r="N70" s="70"/>
      <c r="O70" s="70"/>
      <c r="P70" s="70"/>
    </row>
    <row r="71" spans="1:16" x14ac:dyDescent="0.25">
      <c r="A71" s="68"/>
      <c r="B71" s="68"/>
      <c r="C71" s="76" t="s">
        <v>100</v>
      </c>
      <c r="D71" s="68"/>
      <c r="E71" s="68"/>
      <c r="F71" s="67"/>
      <c r="G71" s="68"/>
      <c r="H71" s="69"/>
      <c r="I71" s="68"/>
      <c r="J71" s="73">
        <v>4.7</v>
      </c>
      <c r="K71" s="73">
        <v>4.7</v>
      </c>
      <c r="L71" s="73">
        <v>4.7</v>
      </c>
      <c r="M71" s="73">
        <v>4.7</v>
      </c>
      <c r="N71" s="70"/>
      <c r="O71" s="70"/>
      <c r="P71" s="70"/>
    </row>
    <row r="72" spans="1:16" x14ac:dyDescent="0.25">
      <c r="A72" s="68"/>
      <c r="B72" s="76" t="s">
        <v>98</v>
      </c>
      <c r="C72" s="68"/>
      <c r="D72" s="68"/>
      <c r="E72" s="68"/>
      <c r="F72" s="67"/>
      <c r="G72" s="68"/>
      <c r="H72" s="69"/>
      <c r="I72" s="68"/>
      <c r="J72" s="74">
        <v>45.69</v>
      </c>
      <c r="K72" s="74">
        <v>47.849999999999994</v>
      </c>
      <c r="L72" s="74">
        <v>48.46</v>
      </c>
      <c r="M72" s="74">
        <v>49.07</v>
      </c>
      <c r="N72" s="70"/>
      <c r="O72" s="70"/>
      <c r="P72" s="70"/>
    </row>
    <row r="73" spans="1:16" x14ac:dyDescent="0.25">
      <c r="A73" s="68"/>
      <c r="B73" s="68"/>
      <c r="C73" s="68"/>
      <c r="D73" s="68"/>
      <c r="E73" s="68"/>
      <c r="F73" s="67"/>
      <c r="G73" s="68"/>
      <c r="H73" s="69"/>
      <c r="I73" s="68"/>
      <c r="J73" s="71"/>
      <c r="K73" s="71"/>
      <c r="L73" s="71"/>
      <c r="M73" s="71"/>
      <c r="N73" s="70"/>
      <c r="O73" s="70"/>
      <c r="P73" s="70"/>
    </row>
    <row r="74" spans="1:16" x14ac:dyDescent="0.25">
      <c r="A74" s="76" t="s">
        <v>101</v>
      </c>
      <c r="B74" s="68"/>
      <c r="C74" s="68"/>
      <c r="D74" s="68"/>
      <c r="E74" s="68"/>
      <c r="F74" s="67"/>
      <c r="G74" s="68"/>
      <c r="H74" s="69"/>
      <c r="I74" s="68"/>
      <c r="J74" s="71"/>
      <c r="K74" s="71"/>
      <c r="L74" s="71"/>
      <c r="M74" s="71"/>
      <c r="N74" s="70"/>
      <c r="O74" s="70"/>
      <c r="P74" s="70"/>
    </row>
    <row r="75" spans="1:16" ht="17.25" x14ac:dyDescent="0.25">
      <c r="A75" s="68"/>
      <c r="B75" s="77" t="s">
        <v>105</v>
      </c>
      <c r="C75" s="68"/>
      <c r="D75" s="68"/>
      <c r="E75" s="68"/>
      <c r="F75" s="67"/>
      <c r="G75" s="68"/>
      <c r="H75" s="69"/>
      <c r="I75" s="68"/>
      <c r="J75" s="71"/>
      <c r="K75" s="71"/>
      <c r="L75" s="71"/>
      <c r="M75" s="71"/>
      <c r="N75" s="70"/>
      <c r="O75" s="70"/>
      <c r="P75" s="70"/>
    </row>
    <row r="76" spans="1:16" x14ac:dyDescent="0.25">
      <c r="A76" s="68"/>
      <c r="B76" s="68"/>
      <c r="C76" s="68" t="s">
        <v>101</v>
      </c>
      <c r="D76" s="68"/>
      <c r="E76" s="68"/>
      <c r="F76" s="67"/>
      <c r="G76" s="68"/>
      <c r="H76" s="69"/>
      <c r="I76" s="68"/>
      <c r="J76" s="81">
        <v>3.7500000000000009</v>
      </c>
      <c r="K76" s="81">
        <v>4.5200000000000005</v>
      </c>
      <c r="L76" s="81">
        <v>5.36</v>
      </c>
      <c r="M76" s="81">
        <v>5.7499999999999982</v>
      </c>
      <c r="N76" s="81"/>
      <c r="O76" s="70"/>
      <c r="P76" s="70"/>
    </row>
    <row r="77" spans="1:16" x14ac:dyDescent="0.25">
      <c r="A77" s="68"/>
      <c r="B77" s="68"/>
      <c r="C77" s="68" t="s">
        <v>99</v>
      </c>
      <c r="D77" s="68"/>
      <c r="E77" s="68"/>
      <c r="F77" s="67"/>
      <c r="G77" s="68"/>
      <c r="H77" s="69"/>
      <c r="I77" s="68"/>
      <c r="J77" s="81">
        <v>3.7500000000000009</v>
      </c>
      <c r="K77" s="81">
        <v>4.5200000000000005</v>
      </c>
      <c r="L77" s="81">
        <v>5.36</v>
      </c>
      <c r="M77" s="81">
        <v>5.7499999999999982</v>
      </c>
      <c r="N77" s="81"/>
      <c r="O77" s="70"/>
      <c r="P77" s="70"/>
    </row>
    <row r="78" spans="1:16" ht="17.25" x14ac:dyDescent="0.25">
      <c r="A78" s="68"/>
      <c r="B78" s="76" t="s">
        <v>106</v>
      </c>
      <c r="C78" s="68"/>
      <c r="D78" s="68"/>
      <c r="E78" s="68"/>
      <c r="F78" s="67"/>
      <c r="G78" s="68"/>
      <c r="H78" s="69"/>
      <c r="I78" s="68"/>
      <c r="J78" s="71"/>
      <c r="K78" s="71"/>
      <c r="L78" s="71"/>
      <c r="M78" s="71"/>
      <c r="N78" s="70"/>
      <c r="O78" s="70"/>
      <c r="P78" s="70"/>
    </row>
    <row r="79" spans="1:16" x14ac:dyDescent="0.25">
      <c r="A79" s="68"/>
      <c r="B79" s="68"/>
      <c r="C79" s="68" t="s">
        <v>101</v>
      </c>
      <c r="D79" s="68"/>
      <c r="E79" s="68"/>
      <c r="F79" s="67"/>
      <c r="G79" s="68"/>
      <c r="H79" s="69"/>
      <c r="I79" s="68"/>
      <c r="J79" s="71"/>
      <c r="K79" s="71"/>
      <c r="L79" s="71"/>
      <c r="M79" s="71"/>
      <c r="N79" s="70"/>
      <c r="O79" s="70"/>
      <c r="P79" s="70"/>
    </row>
    <row r="80" spans="1:16" x14ac:dyDescent="0.25">
      <c r="A80" s="68"/>
      <c r="B80" s="68"/>
      <c r="C80" s="68"/>
      <c r="D80" s="68" t="s">
        <v>86</v>
      </c>
      <c r="E80" s="68"/>
      <c r="F80" s="67"/>
      <c r="G80" s="68"/>
      <c r="H80" s="69"/>
      <c r="I80" s="68"/>
      <c r="J80" s="80">
        <v>0.11</v>
      </c>
      <c r="K80" s="80">
        <v>0.09</v>
      </c>
      <c r="L80" s="80">
        <v>7.0000000000000007E-2</v>
      </c>
      <c r="M80" s="80">
        <v>0.06</v>
      </c>
      <c r="N80" s="70"/>
      <c r="O80" s="70"/>
      <c r="P80" s="70"/>
    </row>
    <row r="81" spans="1:16" x14ac:dyDescent="0.25">
      <c r="A81" s="68"/>
      <c r="B81" s="68"/>
      <c r="C81" s="68"/>
      <c r="D81" s="68" t="s">
        <v>87</v>
      </c>
      <c r="E81" s="68"/>
      <c r="F81" s="67"/>
      <c r="G81" s="68"/>
      <c r="H81" s="69"/>
      <c r="I81" s="68"/>
      <c r="J81" s="80">
        <v>0.8</v>
      </c>
      <c r="K81" s="80">
        <v>0.8</v>
      </c>
      <c r="L81" s="80">
        <v>0.8</v>
      </c>
      <c r="M81" s="80">
        <v>0.8</v>
      </c>
      <c r="N81" s="70"/>
      <c r="O81" s="70"/>
      <c r="P81" s="70"/>
    </row>
    <row r="82" spans="1:16" x14ac:dyDescent="0.25">
      <c r="A82" s="68"/>
      <c r="B82" s="68"/>
      <c r="C82" s="68" t="s">
        <v>100</v>
      </c>
      <c r="D82" s="68"/>
      <c r="E82" s="68"/>
      <c r="F82" s="67"/>
      <c r="G82" s="68"/>
      <c r="H82" s="69"/>
      <c r="I82" s="68"/>
      <c r="J82" s="80">
        <v>0.91</v>
      </c>
      <c r="K82" s="80">
        <v>0.89</v>
      </c>
      <c r="L82" s="80">
        <v>0.87000000000000011</v>
      </c>
      <c r="M82" s="80">
        <v>0.8600000000000001</v>
      </c>
      <c r="N82" s="70"/>
      <c r="O82" s="70"/>
      <c r="P82" s="70"/>
    </row>
    <row r="83" spans="1:16" x14ac:dyDescent="0.25">
      <c r="A83" s="68"/>
      <c r="B83" s="76" t="s">
        <v>104</v>
      </c>
      <c r="C83" s="68"/>
      <c r="D83" s="68"/>
      <c r="E83" s="68"/>
      <c r="F83" s="67"/>
      <c r="G83" s="68"/>
      <c r="H83" s="69"/>
      <c r="I83" s="68"/>
      <c r="J83" s="79">
        <v>4.660000000000001</v>
      </c>
      <c r="K83" s="79">
        <v>5.41</v>
      </c>
      <c r="L83" s="79">
        <v>6.23</v>
      </c>
      <c r="M83" s="79">
        <v>6.6099999999999985</v>
      </c>
      <c r="N83" s="70"/>
      <c r="O83" s="70"/>
      <c r="P83" s="70"/>
    </row>
    <row r="84" spans="1:16" x14ac:dyDescent="0.25">
      <c r="A84" s="68"/>
      <c r="B84" s="76"/>
      <c r="C84" s="68"/>
      <c r="D84" s="68"/>
      <c r="E84" s="68"/>
      <c r="F84" s="67"/>
      <c r="G84" s="68"/>
      <c r="H84" s="69"/>
      <c r="I84" s="68"/>
      <c r="J84" s="74"/>
      <c r="K84" s="74"/>
      <c r="L84" s="74"/>
      <c r="M84" s="74"/>
      <c r="N84" s="70"/>
      <c r="O84" s="70"/>
      <c r="P84" s="70"/>
    </row>
    <row r="85" spans="1:16" ht="15.75" thickBot="1" x14ac:dyDescent="0.3">
      <c r="A85" s="77" t="s">
        <v>85</v>
      </c>
      <c r="B85" s="78"/>
      <c r="C85" s="78"/>
      <c r="D85" s="78"/>
      <c r="E85" s="78"/>
      <c r="F85" s="67"/>
      <c r="G85" s="68"/>
      <c r="H85" s="69"/>
      <c r="I85" s="68"/>
      <c r="J85" s="75"/>
      <c r="K85" s="75"/>
      <c r="L85" s="75"/>
      <c r="M85" s="75"/>
      <c r="N85" s="72"/>
      <c r="O85" s="70"/>
      <c r="P85" s="70"/>
    </row>
    <row r="86" spans="1:16" ht="17.25" x14ac:dyDescent="0.25">
      <c r="A86" s="78"/>
      <c r="B86" s="77" t="s">
        <v>105</v>
      </c>
      <c r="C86" s="78"/>
      <c r="D86" s="78"/>
      <c r="E86" s="78"/>
      <c r="F86" s="67"/>
      <c r="G86" s="68"/>
      <c r="H86" s="69"/>
      <c r="I86" s="71">
        <f>I93-I92</f>
        <v>124.30000000000001</v>
      </c>
      <c r="J86" s="71">
        <v>153.11000000000001</v>
      </c>
      <c r="K86" s="71">
        <v>156.44999999999999</v>
      </c>
      <c r="L86" s="71">
        <v>159.66999999999999</v>
      </c>
      <c r="M86" s="71">
        <v>163.68999999999997</v>
      </c>
      <c r="N86" s="72"/>
      <c r="O86" s="70"/>
      <c r="P86" s="223" t="s">
        <v>131</v>
      </c>
    </row>
    <row r="87" spans="1:16" ht="17.25" x14ac:dyDescent="0.25">
      <c r="A87" s="68"/>
      <c r="B87" s="76" t="s">
        <v>106</v>
      </c>
      <c r="C87" s="68"/>
      <c r="D87" s="68"/>
      <c r="E87" s="68"/>
      <c r="F87" s="68" t="s">
        <v>24</v>
      </c>
      <c r="G87" s="68"/>
      <c r="H87" s="69"/>
      <c r="I87" s="68"/>
      <c r="J87" s="71"/>
      <c r="K87" s="71"/>
      <c r="L87" s="71"/>
      <c r="M87" s="71"/>
      <c r="N87" s="72"/>
      <c r="O87" s="70"/>
      <c r="P87" s="224"/>
    </row>
    <row r="88" spans="1:16" x14ac:dyDescent="0.25">
      <c r="A88" s="68"/>
      <c r="B88" s="68"/>
      <c r="C88" s="68" t="s">
        <v>120</v>
      </c>
      <c r="D88" s="68"/>
      <c r="E88" s="68"/>
      <c r="F88" s="239" t="s">
        <v>8</v>
      </c>
      <c r="G88" s="68"/>
      <c r="H88" s="69"/>
      <c r="I88" s="73">
        <v>4.2</v>
      </c>
      <c r="J88" s="73">
        <f>IF($F88="x",4.5,0)</f>
        <v>4.5</v>
      </c>
      <c r="K88" s="73">
        <f>IF($F88="x",4.5,0)</f>
        <v>4.5</v>
      </c>
      <c r="L88" s="73">
        <f>IF($F88="x",4.5,0)</f>
        <v>4.5</v>
      </c>
      <c r="M88" s="73">
        <f>IF($F88="x",4.5,0)</f>
        <v>4.5</v>
      </c>
      <c r="N88" s="72"/>
      <c r="O88" s="70"/>
      <c r="P88" s="224"/>
    </row>
    <row r="89" spans="1:16" x14ac:dyDescent="0.25">
      <c r="A89" s="68"/>
      <c r="B89" s="68"/>
      <c r="C89" s="68" t="s">
        <v>121</v>
      </c>
      <c r="D89" s="68"/>
      <c r="E89" s="68"/>
      <c r="F89" s="239" t="s">
        <v>8</v>
      </c>
      <c r="G89" s="68"/>
      <c r="H89" s="69"/>
      <c r="I89" s="73">
        <v>0</v>
      </c>
      <c r="J89" s="73">
        <f>IF($F89="x",J$38-J$46-J$57-J$80-4.5,0)</f>
        <v>1.7099999999999982</v>
      </c>
      <c r="K89" s="73">
        <f>IF($F89="x",K$38-K$46-K$57-K$80-4.5,0)</f>
        <v>2.6100000000000021</v>
      </c>
      <c r="L89" s="73">
        <f>IF($F89="x",L$38-L$46-L$57-L$80-4.5,0)</f>
        <v>3.5600000000000005</v>
      </c>
      <c r="M89" s="73">
        <f>IF($F89="x",M$38-M$46-M$57-M$80-4.5,0)</f>
        <v>4.5500000000000007</v>
      </c>
      <c r="N89" s="72"/>
      <c r="O89" s="70"/>
      <c r="P89" s="224"/>
    </row>
    <row r="90" spans="1:16" x14ac:dyDescent="0.25">
      <c r="A90" s="68"/>
      <c r="B90" s="68"/>
      <c r="C90" s="68" t="s">
        <v>122</v>
      </c>
      <c r="D90" s="68"/>
      <c r="E90" s="68"/>
      <c r="F90" s="239" t="s">
        <v>8</v>
      </c>
      <c r="G90" s="68"/>
      <c r="H90" s="69"/>
      <c r="I90" s="73">
        <v>3.3</v>
      </c>
      <c r="J90" s="73">
        <f>IF($F90="x",J39-J47-J58-J81-J70,0)</f>
        <v>4.4999999999999991</v>
      </c>
      <c r="K90" s="73">
        <f>IF($F90="x",K39-K47-K58-K81-K70,0)</f>
        <v>4.4999999999999991</v>
      </c>
      <c r="L90" s="73">
        <f>IF($F90="x",L39-L47-L58-L81-L70,0)</f>
        <v>4.4999999999999991</v>
      </c>
      <c r="M90" s="73">
        <f>IF($F90="x",M39-M47-M58-M81-M70,0)</f>
        <v>4.4999999999999991</v>
      </c>
      <c r="N90" s="70"/>
      <c r="O90" s="70"/>
      <c r="P90" s="224"/>
    </row>
    <row r="91" spans="1:16" x14ac:dyDescent="0.25">
      <c r="A91" s="68"/>
      <c r="B91" s="68"/>
      <c r="C91" s="68" t="s">
        <v>198</v>
      </c>
      <c r="D91" s="68"/>
      <c r="E91" s="68"/>
      <c r="F91" s="239" t="s">
        <v>8</v>
      </c>
      <c r="G91" s="68"/>
      <c r="H91" s="69"/>
      <c r="I91" s="73">
        <v>0</v>
      </c>
      <c r="J91" s="73">
        <f>IF($F91="x",J$39-J$47-J$58-J70-J$81-4.5,0)</f>
        <v>0</v>
      </c>
      <c r="K91" s="73">
        <f>IF($F91="x",K$39-K$47-K$58-K70-K$81-4.5,0)</f>
        <v>0</v>
      </c>
      <c r="L91" s="73">
        <f>IF($F91="x",L$39-L$47-L$58-L70-L$81-4.5,0)</f>
        <v>0</v>
      </c>
      <c r="M91" s="73">
        <f>IF($F91="x",M$39-M$47-M$58-M70-M$81-4.5,0)</f>
        <v>0</v>
      </c>
      <c r="N91" s="70"/>
      <c r="O91" s="70"/>
      <c r="P91" s="224"/>
    </row>
    <row r="92" spans="1:16" x14ac:dyDescent="0.25">
      <c r="A92" s="68"/>
      <c r="B92" s="68"/>
      <c r="C92" s="76" t="s">
        <v>100</v>
      </c>
      <c r="D92" s="68"/>
      <c r="E92" s="68"/>
      <c r="F92" s="67"/>
      <c r="G92" s="68"/>
      <c r="H92" s="69"/>
      <c r="I92" s="73">
        <f>SUM(I88:I91)</f>
        <v>7.5</v>
      </c>
      <c r="J92" s="71">
        <f>SUM(J88:J90)</f>
        <v>10.709999999999997</v>
      </c>
      <c r="K92" s="71">
        <f>SUM(K88:K90)</f>
        <v>11.610000000000001</v>
      </c>
      <c r="L92" s="71">
        <f>SUM(L88:L90)</f>
        <v>12.559999999999999</v>
      </c>
      <c r="M92" s="71">
        <f>SUM(M88:M90)</f>
        <v>13.55</v>
      </c>
      <c r="N92" s="70"/>
      <c r="O92" s="70"/>
      <c r="P92" s="224"/>
    </row>
    <row r="93" spans="1:16" x14ac:dyDescent="0.25">
      <c r="A93" s="68"/>
      <c r="B93" s="76" t="s">
        <v>88</v>
      </c>
      <c r="C93" s="68"/>
      <c r="D93" s="68"/>
      <c r="E93" s="68"/>
      <c r="F93" s="67"/>
      <c r="G93" s="68"/>
      <c r="H93" s="69"/>
      <c r="I93" s="71">
        <v>131.80000000000001</v>
      </c>
      <c r="J93" s="74">
        <f>J86+J92</f>
        <v>163.82000000000002</v>
      </c>
      <c r="K93" s="74">
        <f>K86+K92</f>
        <v>168.06</v>
      </c>
      <c r="L93" s="74">
        <f>L86+L92</f>
        <v>172.23</v>
      </c>
      <c r="M93" s="74">
        <f>M86+M92</f>
        <v>177.23999999999998</v>
      </c>
      <c r="N93" s="70"/>
      <c r="O93" s="70"/>
      <c r="P93" s="224"/>
    </row>
    <row r="94" spans="1:16" ht="15.75" thickBot="1" x14ac:dyDescent="0.3">
      <c r="A94" s="68"/>
      <c r="B94" s="235" t="s">
        <v>157</v>
      </c>
      <c r="C94" s="236"/>
      <c r="D94" s="236"/>
      <c r="E94" s="237"/>
      <c r="F94" s="67"/>
      <c r="G94" s="68"/>
      <c r="H94" s="69"/>
      <c r="I94" s="68"/>
      <c r="J94" s="234"/>
      <c r="K94" s="234"/>
      <c r="L94" s="234"/>
      <c r="M94" s="234"/>
      <c r="N94" s="70"/>
      <c r="O94" s="70"/>
      <c r="P94" s="225"/>
    </row>
    <row r="95" spans="1:16" x14ac:dyDescent="0.25">
      <c r="A95" s="82" t="s">
        <v>110</v>
      </c>
      <c r="B95" s="58"/>
      <c r="C95" s="58"/>
      <c r="D95" s="58"/>
      <c r="E95" s="58"/>
      <c r="F95" s="59"/>
      <c r="G95" s="58"/>
      <c r="H95" s="60"/>
      <c r="I95" s="83">
        <f>I93</f>
        <v>131.80000000000001</v>
      </c>
      <c r="J95" s="83">
        <f>J93+J94</f>
        <v>163.82000000000002</v>
      </c>
      <c r="K95" s="83">
        <f>K93+K94</f>
        <v>168.06</v>
      </c>
      <c r="L95" s="83">
        <f>L93+L94</f>
        <v>172.23</v>
      </c>
      <c r="M95" s="83">
        <f>M93+M94</f>
        <v>177.23999999999998</v>
      </c>
      <c r="N95" s="83">
        <f t="shared" ref="N95" si="7">N86</f>
        <v>0</v>
      </c>
      <c r="O95" s="84"/>
      <c r="P95" s="84"/>
    </row>
    <row r="96" spans="1:16" x14ac:dyDescent="0.25">
      <c r="J96" s="64"/>
      <c r="K96" s="64"/>
      <c r="L96" s="64"/>
      <c r="M96" s="64"/>
      <c r="N96" s="64"/>
      <c r="O96" s="64"/>
      <c r="P96" s="64"/>
    </row>
    <row r="97" spans="1:16" x14ac:dyDescent="0.25">
      <c r="I97" s="64"/>
      <c r="J97" s="64"/>
      <c r="K97" s="64"/>
      <c r="L97" s="64"/>
      <c r="M97" s="64"/>
      <c r="O97" s="64"/>
      <c r="P97" s="64"/>
    </row>
    <row r="98" spans="1:16" x14ac:dyDescent="0.25">
      <c r="J98" s="64"/>
      <c r="K98" s="64"/>
      <c r="L98" s="64"/>
      <c r="M98" s="64"/>
      <c r="N98" s="64"/>
      <c r="O98" s="64"/>
      <c r="P98" s="64"/>
    </row>
    <row r="99" spans="1:16" x14ac:dyDescent="0.25">
      <c r="A99" s="58" t="s">
        <v>75</v>
      </c>
      <c r="B99" s="58"/>
      <c r="C99" s="58"/>
      <c r="D99" s="58"/>
      <c r="E99" s="58"/>
      <c r="F99" s="59"/>
      <c r="G99" s="58"/>
      <c r="H99" s="60"/>
      <c r="I99" s="84">
        <f t="shared" ref="I99:N99" si="8">I32+I95</f>
        <v>197.7</v>
      </c>
      <c r="J99" s="84">
        <f t="shared" si="8"/>
        <v>239.42000000000002</v>
      </c>
      <c r="K99" s="84">
        <f t="shared" si="8"/>
        <v>244.76</v>
      </c>
      <c r="L99" s="84">
        <f t="shared" si="8"/>
        <v>251.93</v>
      </c>
      <c r="M99" s="84">
        <f t="shared" si="8"/>
        <v>260.83999999999997</v>
      </c>
      <c r="N99" s="84">
        <f t="shared" si="8"/>
        <v>0</v>
      </c>
      <c r="O99" s="84"/>
      <c r="P99" s="84"/>
    </row>
    <row r="100" spans="1:16" x14ac:dyDescent="0.25">
      <c r="A100" s="85"/>
      <c r="B100" s="85"/>
      <c r="C100" s="85"/>
      <c r="D100" s="85"/>
      <c r="E100" s="85"/>
      <c r="F100" s="85"/>
      <c r="G100" s="85"/>
      <c r="H100" s="85"/>
      <c r="I100" s="85"/>
      <c r="J100" s="85"/>
      <c r="K100" s="85"/>
      <c r="L100" s="85"/>
      <c r="M100" s="85"/>
      <c r="N100" s="85"/>
      <c r="O100" s="85"/>
      <c r="P100" s="85"/>
    </row>
    <row r="101" spans="1:16" x14ac:dyDescent="0.25">
      <c r="A101" s="86" t="s">
        <v>4</v>
      </c>
      <c r="B101" s="87"/>
      <c r="C101" s="87"/>
      <c r="D101" s="87"/>
      <c r="E101" s="87"/>
      <c r="F101" s="85"/>
      <c r="G101" s="87"/>
      <c r="H101" s="88"/>
      <c r="I101" s="87"/>
      <c r="J101" s="89"/>
      <c r="K101" s="89"/>
      <c r="L101" s="89"/>
      <c r="M101" s="89"/>
      <c r="N101" s="89"/>
      <c r="O101" s="89"/>
      <c r="P101" s="89"/>
    </row>
    <row r="102" spans="1:16" x14ac:dyDescent="0.25">
      <c r="A102" s="87"/>
      <c r="B102" s="50" t="s">
        <v>11</v>
      </c>
      <c r="C102" s="50"/>
      <c r="D102" s="50"/>
      <c r="E102" s="50"/>
      <c r="F102" s="51"/>
      <c r="G102" s="50"/>
      <c r="H102" s="90"/>
      <c r="I102" s="55"/>
      <c r="J102" s="55"/>
      <c r="K102" s="55"/>
      <c r="L102" s="55"/>
      <c r="M102" s="55"/>
      <c r="N102" s="55"/>
      <c r="O102" s="55"/>
      <c r="P102" s="55"/>
    </row>
    <row r="103" spans="1:16" ht="36" customHeight="1" x14ac:dyDescent="0.25">
      <c r="A103" s="87"/>
      <c r="B103" s="87"/>
      <c r="C103" s="87"/>
      <c r="D103" s="87"/>
      <c r="E103" s="87"/>
      <c r="F103" s="91" t="s">
        <v>35</v>
      </c>
      <c r="G103" s="87"/>
      <c r="H103" s="92"/>
      <c r="I103" s="87"/>
      <c r="J103" s="89"/>
      <c r="K103" s="89"/>
      <c r="L103" s="89"/>
      <c r="M103" s="89"/>
      <c r="N103" s="89"/>
      <c r="O103" s="89"/>
      <c r="P103" s="89"/>
    </row>
    <row r="104" spans="1:16" x14ac:dyDescent="0.25">
      <c r="A104" s="87"/>
      <c r="B104" s="87" t="s">
        <v>16</v>
      </c>
      <c r="C104" s="87"/>
      <c r="D104" s="87"/>
      <c r="E104" s="87"/>
      <c r="F104" s="93"/>
      <c r="G104" s="87"/>
      <c r="H104" s="94"/>
      <c r="I104" s="87"/>
      <c r="J104" s="89"/>
      <c r="K104" s="89"/>
      <c r="L104" s="89"/>
      <c r="M104" s="89"/>
      <c r="N104" s="89"/>
      <c r="O104" s="89"/>
      <c r="P104" s="89"/>
    </row>
    <row r="105" spans="1:16" x14ac:dyDescent="0.25">
      <c r="A105" s="87"/>
      <c r="B105" s="87"/>
      <c r="C105" s="87" t="s">
        <v>63</v>
      </c>
      <c r="D105" s="87"/>
      <c r="E105" s="87"/>
      <c r="F105" s="93">
        <v>2015</v>
      </c>
      <c r="G105" s="87"/>
      <c r="H105" s="95"/>
      <c r="I105" s="89"/>
      <c r="J105" s="89"/>
      <c r="K105" s="89"/>
      <c r="L105" s="89"/>
      <c r="M105" s="89"/>
      <c r="N105" s="89"/>
      <c r="O105" s="89"/>
      <c r="P105" s="89"/>
    </row>
    <row r="106" spans="1:16" ht="18.75" customHeight="1" x14ac:dyDescent="0.25">
      <c r="A106" s="87"/>
      <c r="B106" s="87"/>
      <c r="C106" s="87" t="s">
        <v>64</v>
      </c>
      <c r="D106" s="87"/>
      <c r="E106" s="87"/>
      <c r="F106" s="96">
        <v>2019</v>
      </c>
      <c r="G106" s="87"/>
      <c r="H106" s="95"/>
      <c r="I106" s="89"/>
      <c r="J106" s="89"/>
      <c r="K106" s="89"/>
      <c r="L106" s="89"/>
      <c r="M106" s="89"/>
      <c r="N106" s="89"/>
      <c r="O106" s="89"/>
      <c r="P106" s="89"/>
    </row>
    <row r="107" spans="1:16" x14ac:dyDescent="0.25">
      <c r="A107" s="87"/>
      <c r="B107" s="50"/>
      <c r="C107" s="50" t="s">
        <v>21</v>
      </c>
      <c r="D107" s="50"/>
      <c r="E107" s="50"/>
      <c r="F107" s="97"/>
      <c r="G107" s="50"/>
      <c r="H107" s="90"/>
      <c r="I107" s="55"/>
      <c r="J107" s="55"/>
      <c r="K107" s="55"/>
      <c r="L107" s="55"/>
      <c r="M107" s="55"/>
      <c r="N107" s="55"/>
      <c r="O107" s="55"/>
      <c r="P107" s="55"/>
    </row>
    <row r="108" spans="1:16" ht="25.5" customHeight="1" x14ac:dyDescent="0.25">
      <c r="A108" s="87"/>
      <c r="B108" s="87" t="s">
        <v>14</v>
      </c>
      <c r="C108" s="87"/>
      <c r="D108" s="87"/>
      <c r="E108" s="87"/>
      <c r="F108" s="85"/>
      <c r="G108" s="87"/>
      <c r="H108" s="88"/>
      <c r="I108" s="87"/>
      <c r="J108" s="89"/>
      <c r="K108" s="89"/>
      <c r="L108" s="89"/>
      <c r="M108" s="89"/>
      <c r="N108" s="89"/>
      <c r="O108" s="89"/>
      <c r="P108" s="89"/>
    </row>
    <row r="109" spans="1:16" x14ac:dyDescent="0.25">
      <c r="A109" s="87"/>
      <c r="B109" s="87"/>
      <c r="C109" s="87" t="s">
        <v>5</v>
      </c>
      <c r="D109" s="87"/>
      <c r="E109" s="87"/>
      <c r="F109" s="96">
        <v>2020</v>
      </c>
      <c r="G109" s="87"/>
      <c r="H109" s="98"/>
      <c r="I109" s="89"/>
      <c r="J109" s="89"/>
      <c r="K109" s="89"/>
      <c r="L109" s="89"/>
      <c r="M109" s="89"/>
      <c r="N109" s="89"/>
      <c r="O109" s="89"/>
      <c r="P109" s="89"/>
    </row>
    <row r="110" spans="1:16" ht="18.75" customHeight="1" x14ac:dyDescent="0.25">
      <c r="A110" s="87"/>
      <c r="B110" s="87"/>
      <c r="C110" s="87" t="s">
        <v>65</v>
      </c>
      <c r="D110" s="87"/>
      <c r="E110" s="87"/>
      <c r="F110" s="96">
        <v>2020</v>
      </c>
      <c r="G110" s="87"/>
      <c r="H110" s="98"/>
      <c r="I110" s="89"/>
      <c r="J110" s="89"/>
      <c r="K110" s="89"/>
      <c r="L110" s="89"/>
      <c r="M110" s="89"/>
      <c r="N110" s="89"/>
      <c r="O110" s="89"/>
      <c r="P110" s="89"/>
    </row>
    <row r="111" spans="1:16" x14ac:dyDescent="0.25">
      <c r="A111" s="87"/>
      <c r="B111" s="87"/>
      <c r="C111" s="87" t="s">
        <v>66</v>
      </c>
      <c r="D111" s="87"/>
      <c r="E111" s="87"/>
      <c r="F111" s="96">
        <v>2023</v>
      </c>
      <c r="G111" s="85"/>
      <c r="H111" s="98"/>
      <c r="I111" s="89"/>
      <c r="J111" s="89"/>
      <c r="K111" s="89"/>
      <c r="L111" s="89"/>
      <c r="M111" s="89"/>
      <c r="N111" s="89"/>
      <c r="O111" s="89"/>
      <c r="P111" s="89"/>
    </row>
    <row r="112" spans="1:16" x14ac:dyDescent="0.25">
      <c r="A112" s="87"/>
      <c r="B112" s="87"/>
      <c r="C112" s="87" t="s">
        <v>37</v>
      </c>
      <c r="D112" s="87"/>
      <c r="E112" s="87"/>
      <c r="F112" s="96" t="s">
        <v>15</v>
      </c>
      <c r="G112" s="85"/>
      <c r="H112" s="99"/>
      <c r="I112" s="89"/>
      <c r="J112" s="89"/>
      <c r="K112" s="89"/>
      <c r="L112" s="89"/>
      <c r="M112" s="89"/>
      <c r="N112" s="89"/>
      <c r="O112" s="89"/>
      <c r="P112" s="89"/>
    </row>
    <row r="113" spans="1:23" x14ac:dyDescent="0.25">
      <c r="A113" s="87"/>
      <c r="B113" s="87"/>
      <c r="C113" s="87" t="s">
        <v>67</v>
      </c>
      <c r="D113" s="87"/>
      <c r="E113" s="87"/>
      <c r="F113" s="96" t="s">
        <v>15</v>
      </c>
      <c r="G113" s="85"/>
      <c r="H113" s="99"/>
      <c r="I113" s="89"/>
      <c r="J113" s="89"/>
      <c r="K113" s="89"/>
      <c r="L113" s="89"/>
      <c r="M113" s="89"/>
      <c r="N113" s="89"/>
      <c r="O113" s="89"/>
      <c r="P113" s="89"/>
    </row>
    <row r="114" spans="1:23" x14ac:dyDescent="0.25">
      <c r="A114" s="87"/>
      <c r="B114" s="50"/>
      <c r="C114" s="50" t="s">
        <v>6</v>
      </c>
      <c r="D114" s="50"/>
      <c r="E114" s="50"/>
      <c r="F114" s="51"/>
      <c r="G114" s="51"/>
      <c r="H114" s="51"/>
      <c r="I114" s="55"/>
      <c r="J114" s="55"/>
      <c r="K114" s="55"/>
      <c r="L114" s="55"/>
      <c r="M114" s="55"/>
      <c r="N114" s="55"/>
      <c r="O114" s="55"/>
      <c r="P114" s="55"/>
    </row>
    <row r="115" spans="1:23" x14ac:dyDescent="0.25">
      <c r="A115" s="87"/>
      <c r="B115" s="87"/>
      <c r="C115" s="87"/>
      <c r="D115" s="87"/>
      <c r="E115" s="87"/>
      <c r="F115" s="85"/>
      <c r="G115" s="87"/>
      <c r="H115" s="88"/>
      <c r="I115" s="87"/>
      <c r="J115" s="89"/>
      <c r="K115" s="89"/>
      <c r="L115" s="89"/>
      <c r="M115" s="89"/>
      <c r="N115" s="89"/>
      <c r="O115" s="89"/>
      <c r="P115" s="89"/>
    </row>
    <row r="116" spans="1:23" ht="18.75" customHeight="1" x14ac:dyDescent="0.25">
      <c r="A116" s="87"/>
      <c r="B116" s="55" t="s">
        <v>215</v>
      </c>
      <c r="C116" s="55"/>
      <c r="D116" s="55"/>
      <c r="E116" s="55"/>
      <c r="F116" s="55"/>
      <c r="G116" s="55"/>
      <c r="H116" s="55"/>
      <c r="I116" s="55"/>
      <c r="J116" s="55">
        <v>258</v>
      </c>
      <c r="K116" s="55">
        <v>258</v>
      </c>
      <c r="L116" s="55">
        <v>258</v>
      </c>
      <c r="M116" s="55">
        <v>258</v>
      </c>
      <c r="N116" s="55">
        <f t="shared" ref="N116:Q116" si="9">SUM(N102,N107,N114)</f>
        <v>0</v>
      </c>
      <c r="O116" s="55"/>
      <c r="P116" s="55"/>
      <c r="Q116" s="100"/>
    </row>
    <row r="117" spans="1:23" ht="75" customHeight="1" x14ac:dyDescent="0.25">
      <c r="A117" s="87"/>
      <c r="B117" s="86" t="s">
        <v>36</v>
      </c>
      <c r="C117" s="87"/>
      <c r="D117" s="87"/>
      <c r="E117" s="87"/>
      <c r="F117" s="101" t="s">
        <v>27</v>
      </c>
      <c r="G117" s="102" t="s">
        <v>28</v>
      </c>
      <c r="H117" s="87"/>
      <c r="I117" s="87"/>
      <c r="J117" s="89"/>
      <c r="K117" s="89"/>
      <c r="L117" s="89"/>
      <c r="M117" s="89"/>
      <c r="N117" s="89"/>
      <c r="O117" s="89"/>
      <c r="P117" s="89"/>
      <c r="R117" s="221" t="s">
        <v>129</v>
      </c>
      <c r="S117" s="221"/>
      <c r="T117" s="221"/>
      <c r="U117" s="221"/>
      <c r="V117" s="221"/>
      <c r="W117" s="221"/>
    </row>
    <row r="118" spans="1:23" x14ac:dyDescent="0.25">
      <c r="A118" s="87"/>
      <c r="B118" s="87"/>
      <c r="C118" s="87" t="s">
        <v>71</v>
      </c>
      <c r="D118" s="87"/>
      <c r="E118" s="87"/>
      <c r="F118" s="240" t="s">
        <v>15</v>
      </c>
      <c r="G118" s="241"/>
      <c r="H118" s="87"/>
      <c r="I118" s="87"/>
      <c r="J118" s="87">
        <f>IF($F118&lt;=J$3,$G118,0)</f>
        <v>0</v>
      </c>
      <c r="K118" s="87">
        <f t="shared" ref="K118:M126" si="10">IF($F118&lt;=K$3,$G118,0)</f>
        <v>0</v>
      </c>
      <c r="L118" s="87">
        <f t="shared" si="10"/>
        <v>0</v>
      </c>
      <c r="M118" s="87">
        <f t="shared" si="10"/>
        <v>0</v>
      </c>
      <c r="N118" s="87">
        <v>0</v>
      </c>
      <c r="O118" s="87"/>
      <c r="P118" s="87"/>
      <c r="R118" s="89" t="s">
        <v>126</v>
      </c>
      <c r="S118" s="89"/>
      <c r="T118" s="89"/>
      <c r="U118" s="89"/>
      <c r="V118" s="89"/>
      <c r="W118" s="89"/>
    </row>
    <row r="119" spans="1:23" x14ac:dyDescent="0.25">
      <c r="A119" s="87"/>
      <c r="B119" s="87"/>
      <c r="C119" s="87" t="s">
        <v>73</v>
      </c>
      <c r="D119" s="87"/>
      <c r="E119" s="87"/>
      <c r="F119" s="240" t="s">
        <v>15</v>
      </c>
      <c r="G119" s="241"/>
      <c r="H119" s="87"/>
      <c r="I119" s="87"/>
      <c r="J119" s="87">
        <f t="shared" ref="J119:M130" si="11">IF($F119&lt;=J$3,$G119,0)</f>
        <v>0</v>
      </c>
      <c r="K119" s="87">
        <f t="shared" si="10"/>
        <v>0</v>
      </c>
      <c r="L119" s="87">
        <f t="shared" si="10"/>
        <v>0</v>
      </c>
      <c r="M119" s="87">
        <f t="shared" si="10"/>
        <v>0</v>
      </c>
      <c r="N119" s="87">
        <v>0</v>
      </c>
      <c r="O119" s="87"/>
      <c r="P119" s="87"/>
      <c r="R119" s="89" t="s">
        <v>128</v>
      </c>
      <c r="S119" s="89"/>
      <c r="T119" s="89"/>
      <c r="U119" s="89"/>
      <c r="V119" s="89"/>
      <c r="W119" s="89"/>
    </row>
    <row r="120" spans="1:23" x14ac:dyDescent="0.25">
      <c r="A120" s="87"/>
      <c r="B120" s="87"/>
      <c r="C120" s="87" t="s">
        <v>69</v>
      </c>
      <c r="D120" s="87"/>
      <c r="E120" s="87"/>
      <c r="F120" s="240" t="s">
        <v>15</v>
      </c>
      <c r="G120" s="241"/>
      <c r="H120" s="87"/>
      <c r="I120" s="87"/>
      <c r="J120" s="87">
        <f t="shared" si="11"/>
        <v>0</v>
      </c>
      <c r="K120" s="87">
        <f t="shared" si="10"/>
        <v>0</v>
      </c>
      <c r="L120" s="87">
        <f t="shared" si="10"/>
        <v>0</v>
      </c>
      <c r="M120" s="87">
        <f t="shared" si="10"/>
        <v>0</v>
      </c>
      <c r="N120" s="87">
        <v>0</v>
      </c>
      <c r="O120" s="87"/>
      <c r="P120" s="87"/>
      <c r="R120" s="89" t="s">
        <v>126</v>
      </c>
      <c r="S120" s="89"/>
      <c r="T120" s="89"/>
      <c r="U120" s="89"/>
      <c r="V120" s="89"/>
      <c r="W120" s="89"/>
    </row>
    <row r="121" spans="1:23" x14ac:dyDescent="0.25">
      <c r="A121" s="87"/>
      <c r="B121" s="87"/>
      <c r="C121" s="87" t="s">
        <v>68</v>
      </c>
      <c r="D121" s="87"/>
      <c r="E121" s="87"/>
      <c r="F121" s="240" t="s">
        <v>15</v>
      </c>
      <c r="G121" s="241"/>
      <c r="H121" s="87"/>
      <c r="I121" s="87"/>
      <c r="J121" s="87">
        <f t="shared" si="11"/>
        <v>0</v>
      </c>
      <c r="K121" s="87">
        <f t="shared" si="10"/>
        <v>0</v>
      </c>
      <c r="L121" s="87">
        <f t="shared" si="10"/>
        <v>0</v>
      </c>
      <c r="M121" s="87">
        <f t="shared" si="10"/>
        <v>0</v>
      </c>
      <c r="N121" s="87">
        <v>0</v>
      </c>
      <c r="O121" s="87"/>
      <c r="P121" s="87"/>
      <c r="R121" s="89" t="s">
        <v>127</v>
      </c>
      <c r="S121" s="89"/>
      <c r="T121" s="89"/>
      <c r="U121" s="89"/>
      <c r="V121" s="89"/>
      <c r="W121" s="89"/>
    </row>
    <row r="122" spans="1:23" x14ac:dyDescent="0.25">
      <c r="A122" s="87"/>
      <c r="B122" s="87"/>
      <c r="C122" s="87" t="s">
        <v>70</v>
      </c>
      <c r="D122" s="87"/>
      <c r="E122" s="87"/>
      <c r="F122" s="240" t="s">
        <v>15</v>
      </c>
      <c r="G122" s="241"/>
      <c r="H122" s="87"/>
      <c r="I122" s="87"/>
      <c r="J122" s="87">
        <f t="shared" si="11"/>
        <v>0</v>
      </c>
      <c r="K122" s="87">
        <f t="shared" si="10"/>
        <v>0</v>
      </c>
      <c r="L122" s="87">
        <f t="shared" si="10"/>
        <v>0</v>
      </c>
      <c r="M122" s="87">
        <f>IF($F122&lt;=M$3,$G122,0)</f>
        <v>0</v>
      </c>
      <c r="N122" s="87">
        <v>0</v>
      </c>
      <c r="O122" s="87"/>
      <c r="P122" s="87"/>
      <c r="R122" s="89" t="s">
        <v>126</v>
      </c>
      <c r="S122" s="89"/>
      <c r="T122" s="89"/>
      <c r="U122" s="89"/>
      <c r="V122" s="89"/>
      <c r="W122" s="89"/>
    </row>
    <row r="123" spans="1:23" x14ac:dyDescent="0.25">
      <c r="A123" s="87"/>
      <c r="B123" s="87"/>
      <c r="C123" s="87" t="s">
        <v>9</v>
      </c>
      <c r="D123" s="87"/>
      <c r="E123" s="87"/>
      <c r="F123" s="240" t="s">
        <v>15</v>
      </c>
      <c r="G123" s="241"/>
      <c r="H123" s="87"/>
      <c r="I123" s="87"/>
      <c r="J123" s="87">
        <f>IF($F123&lt;=J$3,$G123,0)</f>
        <v>0</v>
      </c>
      <c r="K123" s="87">
        <f t="shared" si="10"/>
        <v>0</v>
      </c>
      <c r="L123" s="87">
        <f t="shared" si="10"/>
        <v>0</v>
      </c>
      <c r="M123" s="87">
        <f t="shared" si="10"/>
        <v>0</v>
      </c>
      <c r="N123" s="87">
        <v>0</v>
      </c>
      <c r="O123" s="87"/>
      <c r="P123" s="87"/>
      <c r="R123" s="89" t="s">
        <v>130</v>
      </c>
      <c r="S123" s="89"/>
      <c r="T123" s="89"/>
      <c r="U123" s="89"/>
      <c r="V123" s="89"/>
      <c r="W123" s="89"/>
    </row>
    <row r="124" spans="1:23" x14ac:dyDescent="0.25">
      <c r="A124" s="87"/>
      <c r="B124" s="87"/>
      <c r="C124" s="87" t="s">
        <v>10</v>
      </c>
      <c r="D124" s="87"/>
      <c r="E124" s="87"/>
      <c r="F124" s="240" t="s">
        <v>15</v>
      </c>
      <c r="G124" s="241"/>
      <c r="H124" s="87"/>
      <c r="I124" s="87"/>
      <c r="J124" s="87">
        <f t="shared" si="11"/>
        <v>0</v>
      </c>
      <c r="K124" s="87">
        <f t="shared" si="10"/>
        <v>0</v>
      </c>
      <c r="L124" s="87">
        <f t="shared" si="10"/>
        <v>0</v>
      </c>
      <c r="M124" s="87">
        <f t="shared" si="10"/>
        <v>0</v>
      </c>
      <c r="N124" s="87">
        <v>0</v>
      </c>
      <c r="O124" s="87"/>
      <c r="P124" s="87"/>
      <c r="R124" s="89" t="s">
        <v>125</v>
      </c>
      <c r="S124" s="89"/>
      <c r="T124" s="89"/>
      <c r="U124" s="89"/>
      <c r="V124" s="89"/>
      <c r="W124" s="89"/>
    </row>
    <row r="125" spans="1:23" x14ac:dyDescent="0.25">
      <c r="A125" s="87"/>
      <c r="B125" s="87"/>
      <c r="C125" s="87" t="s">
        <v>72</v>
      </c>
      <c r="D125" s="87"/>
      <c r="E125" s="87"/>
      <c r="F125" s="240" t="s">
        <v>15</v>
      </c>
      <c r="G125" s="241"/>
      <c r="H125" s="87"/>
      <c r="I125" s="87"/>
      <c r="J125" s="87">
        <f t="shared" si="11"/>
        <v>0</v>
      </c>
      <c r="K125" s="87">
        <f t="shared" si="10"/>
        <v>0</v>
      </c>
      <c r="L125" s="87">
        <f t="shared" si="10"/>
        <v>0</v>
      </c>
      <c r="M125" s="87">
        <f t="shared" si="10"/>
        <v>0</v>
      </c>
      <c r="N125" s="87">
        <v>0</v>
      </c>
      <c r="O125" s="87"/>
      <c r="P125" s="87"/>
      <c r="R125" s="89" t="s">
        <v>126</v>
      </c>
      <c r="S125" s="89"/>
      <c r="T125" s="89"/>
      <c r="U125" s="89"/>
      <c r="V125" s="89"/>
      <c r="W125" s="89"/>
    </row>
    <row r="126" spans="1:23" x14ac:dyDescent="0.25">
      <c r="A126" s="87"/>
      <c r="B126" s="87"/>
      <c r="C126" s="87" t="s">
        <v>74</v>
      </c>
      <c r="D126" s="87"/>
      <c r="E126" s="87"/>
      <c r="F126" s="240" t="s">
        <v>15</v>
      </c>
      <c r="G126" s="241"/>
      <c r="H126" s="87"/>
      <c r="I126" s="87"/>
      <c r="J126" s="87">
        <f t="shared" si="11"/>
        <v>0</v>
      </c>
      <c r="K126" s="87">
        <f t="shared" si="10"/>
        <v>0</v>
      </c>
      <c r="L126" s="87">
        <f t="shared" si="10"/>
        <v>0</v>
      </c>
      <c r="M126" s="87">
        <f t="shared" si="10"/>
        <v>0</v>
      </c>
      <c r="N126" s="87">
        <v>0</v>
      </c>
      <c r="O126" s="87"/>
      <c r="P126" s="87"/>
      <c r="R126" s="89" t="s">
        <v>126</v>
      </c>
      <c r="S126" s="89"/>
      <c r="T126" s="89"/>
      <c r="U126" s="89"/>
      <c r="V126" s="89"/>
      <c r="W126" s="89"/>
    </row>
    <row r="127" spans="1:23" x14ac:dyDescent="0.25">
      <c r="A127" s="87"/>
      <c r="B127" s="87"/>
      <c r="C127" s="87" t="s">
        <v>39</v>
      </c>
      <c r="D127" s="87"/>
      <c r="E127" s="87"/>
      <c r="F127" s="240" t="s">
        <v>15</v>
      </c>
      <c r="G127" s="241"/>
      <c r="H127" s="87"/>
      <c r="I127" s="87"/>
      <c r="J127" s="87">
        <f>IF($F127&lt;=J$3,$G127,0)</f>
        <v>0</v>
      </c>
      <c r="K127" s="87">
        <f t="shared" si="11"/>
        <v>0</v>
      </c>
      <c r="L127" s="87">
        <f t="shared" si="11"/>
        <v>0</v>
      </c>
      <c r="M127" s="87">
        <f t="shared" si="11"/>
        <v>0</v>
      </c>
      <c r="N127" s="87">
        <v>0</v>
      </c>
      <c r="O127" s="87"/>
      <c r="P127" s="87"/>
      <c r="R127" s="89"/>
      <c r="S127" s="89"/>
      <c r="T127" s="89"/>
      <c r="U127" s="89"/>
      <c r="V127" s="89"/>
      <c r="W127" s="89"/>
    </row>
    <row r="128" spans="1:23" x14ac:dyDescent="0.25">
      <c r="A128" s="87"/>
      <c r="B128" s="87"/>
      <c r="C128" s="231" t="s">
        <v>147</v>
      </c>
      <c r="D128" s="232"/>
      <c r="E128" s="233"/>
      <c r="F128" s="240" t="s">
        <v>15</v>
      </c>
      <c r="G128" s="241"/>
      <c r="H128" s="87"/>
      <c r="I128" s="87"/>
      <c r="J128" s="87">
        <f t="shared" si="11"/>
        <v>0</v>
      </c>
      <c r="K128" s="87">
        <f t="shared" si="11"/>
        <v>0</v>
      </c>
      <c r="L128" s="87">
        <f t="shared" si="11"/>
        <v>0</v>
      </c>
      <c r="M128" s="87">
        <f t="shared" si="11"/>
        <v>0</v>
      </c>
      <c r="N128" s="87">
        <v>0</v>
      </c>
      <c r="O128" s="87"/>
      <c r="P128" s="87"/>
      <c r="R128" s="89"/>
      <c r="S128" s="89"/>
      <c r="T128" s="89"/>
      <c r="U128" s="89"/>
      <c r="V128" s="89"/>
      <c r="W128" s="89"/>
    </row>
    <row r="129" spans="1:23" x14ac:dyDescent="0.25">
      <c r="A129" s="87"/>
      <c r="B129" s="87"/>
      <c r="C129" s="231" t="s">
        <v>147</v>
      </c>
      <c r="D129" s="232"/>
      <c r="E129" s="233"/>
      <c r="F129" s="240" t="s">
        <v>15</v>
      </c>
      <c r="G129" s="241"/>
      <c r="H129" s="87"/>
      <c r="I129" s="87"/>
      <c r="J129" s="87">
        <f t="shared" si="11"/>
        <v>0</v>
      </c>
      <c r="K129" s="87">
        <f t="shared" si="11"/>
        <v>0</v>
      </c>
      <c r="L129" s="87">
        <f t="shared" si="11"/>
        <v>0</v>
      </c>
      <c r="M129" s="87">
        <f t="shared" si="11"/>
        <v>0</v>
      </c>
      <c r="N129" s="87">
        <v>0</v>
      </c>
      <c r="O129" s="87"/>
      <c r="P129" s="87"/>
      <c r="R129" s="89"/>
      <c r="S129" s="89"/>
      <c r="T129" s="89"/>
      <c r="U129" s="89"/>
      <c r="V129" s="89"/>
      <c r="W129" s="89"/>
    </row>
    <row r="130" spans="1:23" x14ac:dyDescent="0.25">
      <c r="A130" s="87"/>
      <c r="B130" s="87"/>
      <c r="C130" s="231" t="s">
        <v>147</v>
      </c>
      <c r="D130" s="232"/>
      <c r="E130" s="233"/>
      <c r="F130" s="240" t="s">
        <v>15</v>
      </c>
      <c r="G130" s="241"/>
      <c r="H130" s="87"/>
      <c r="I130" s="87"/>
      <c r="J130" s="87">
        <f t="shared" si="11"/>
        <v>0</v>
      </c>
      <c r="K130" s="87">
        <f t="shared" si="11"/>
        <v>0</v>
      </c>
      <c r="L130" s="87">
        <f t="shared" si="11"/>
        <v>0</v>
      </c>
      <c r="M130" s="87">
        <f t="shared" si="11"/>
        <v>0</v>
      </c>
      <c r="N130" s="87">
        <v>0</v>
      </c>
      <c r="O130" s="87"/>
      <c r="P130" s="87"/>
      <c r="R130" s="89"/>
      <c r="S130" s="89"/>
      <c r="T130" s="89"/>
      <c r="U130" s="89"/>
      <c r="V130" s="89"/>
      <c r="W130" s="89"/>
    </row>
    <row r="131" spans="1:23" x14ac:dyDescent="0.25">
      <c r="A131" s="87"/>
      <c r="B131" s="87"/>
      <c r="C131" s="87"/>
      <c r="D131" s="87"/>
      <c r="E131" s="87"/>
      <c r="F131" s="99"/>
      <c r="G131" s="89"/>
      <c r="H131" s="87"/>
      <c r="I131" s="87"/>
      <c r="J131" s="89"/>
      <c r="K131" s="89"/>
      <c r="L131" s="89"/>
      <c r="M131" s="89"/>
      <c r="N131" s="89"/>
      <c r="O131" s="89"/>
      <c r="P131" s="103"/>
    </row>
    <row r="132" spans="1:23" x14ac:dyDescent="0.25">
      <c r="A132" s="87"/>
      <c r="B132" s="50"/>
      <c r="C132" s="50" t="s">
        <v>23</v>
      </c>
      <c r="D132" s="50"/>
      <c r="E132" s="50"/>
      <c r="F132" s="97"/>
      <c r="G132" s="97"/>
      <c r="H132" s="97"/>
      <c r="I132" s="104"/>
      <c r="J132" s="104">
        <f t="shared" ref="J132" si="12">SUM(J118:J130)</f>
        <v>0</v>
      </c>
      <c r="K132" s="104">
        <f>SUM(K118:K130)</f>
        <v>0</v>
      </c>
      <c r="L132" s="104">
        <f t="shared" ref="L132:N132" si="13">SUM(L118:L130)</f>
        <v>0</v>
      </c>
      <c r="M132" s="104">
        <f t="shared" si="13"/>
        <v>0</v>
      </c>
      <c r="N132" s="104">
        <f t="shared" si="13"/>
        <v>0</v>
      </c>
      <c r="O132" s="104"/>
      <c r="P132" s="104"/>
    </row>
    <row r="133" spans="1:23" x14ac:dyDescent="0.25">
      <c r="A133" s="87"/>
      <c r="B133" s="87"/>
      <c r="C133" s="87"/>
      <c r="D133" s="87"/>
      <c r="E133" s="87"/>
      <c r="F133" s="105"/>
      <c r="G133" s="89"/>
      <c r="H133" s="89"/>
      <c r="I133" s="87"/>
      <c r="J133" s="89"/>
      <c r="K133" s="89"/>
      <c r="L133" s="89"/>
      <c r="M133" s="89"/>
      <c r="N133" s="89"/>
      <c r="O133" s="89"/>
      <c r="P133" s="89"/>
    </row>
    <row r="134" spans="1:23" ht="44.25" customHeight="1" x14ac:dyDescent="0.25">
      <c r="A134" s="87"/>
      <c r="B134" s="226" t="s">
        <v>214</v>
      </c>
      <c r="C134" s="226"/>
      <c r="D134" s="226"/>
      <c r="E134" s="227"/>
      <c r="F134" s="106" t="s">
        <v>41</v>
      </c>
      <c r="G134" s="101" t="s">
        <v>42</v>
      </c>
      <c r="H134" s="102" t="s">
        <v>26</v>
      </c>
      <c r="I134" s="87"/>
      <c r="J134" s="89"/>
      <c r="K134" s="89"/>
      <c r="L134" s="89"/>
      <c r="M134" s="89"/>
      <c r="N134" s="89"/>
      <c r="O134" s="89"/>
      <c r="P134" s="89"/>
    </row>
    <row r="135" spans="1:23" x14ac:dyDescent="0.25">
      <c r="A135" s="87"/>
      <c r="B135" s="87"/>
      <c r="C135" s="87" t="s">
        <v>84</v>
      </c>
      <c r="D135" s="87"/>
      <c r="E135" s="87"/>
      <c r="F135" s="240" t="s">
        <v>15</v>
      </c>
      <c r="G135" s="240" t="s">
        <v>15</v>
      </c>
      <c r="H135" s="107">
        <v>-93</v>
      </c>
      <c r="I135" s="89"/>
      <c r="J135" s="89">
        <f t="shared" ref="J135:M137" si="14">IF(AND($F135&lt;=J$3,$G135&gt;=J$3),$H135,0)</f>
        <v>0</v>
      </c>
      <c r="K135" s="89">
        <f t="shared" si="14"/>
        <v>0</v>
      </c>
      <c r="L135" s="89">
        <f t="shared" si="14"/>
        <v>0</v>
      </c>
      <c r="M135" s="89">
        <f t="shared" si="14"/>
        <v>0</v>
      </c>
      <c r="N135" s="89">
        <v>0</v>
      </c>
      <c r="O135" s="89"/>
      <c r="P135" s="89"/>
    </row>
    <row r="136" spans="1:23" x14ac:dyDescent="0.25">
      <c r="A136" s="87"/>
      <c r="B136" s="87"/>
      <c r="C136" s="87" t="s">
        <v>158</v>
      </c>
      <c r="D136" s="87"/>
      <c r="E136" s="87"/>
      <c r="F136" s="240" t="s">
        <v>15</v>
      </c>
      <c r="G136" s="240" t="s">
        <v>15</v>
      </c>
      <c r="H136" s="107">
        <v>-15.5</v>
      </c>
      <c r="I136" s="89"/>
      <c r="J136" s="89">
        <f t="shared" si="14"/>
        <v>0</v>
      </c>
      <c r="K136" s="89">
        <f t="shared" si="14"/>
        <v>0</v>
      </c>
      <c r="L136" s="89">
        <f t="shared" si="14"/>
        <v>0</v>
      </c>
      <c r="M136" s="89">
        <f t="shared" si="14"/>
        <v>0</v>
      </c>
      <c r="N136" s="89">
        <v>0</v>
      </c>
      <c r="O136" s="89"/>
      <c r="P136" s="89"/>
    </row>
    <row r="137" spans="1:23" x14ac:dyDescent="0.25">
      <c r="A137" s="87"/>
      <c r="B137" s="87"/>
      <c r="C137" s="242" t="s">
        <v>159</v>
      </c>
      <c r="D137" s="243"/>
      <c r="E137" s="243"/>
      <c r="F137" s="240" t="s">
        <v>15</v>
      </c>
      <c r="G137" s="240" t="s">
        <v>15</v>
      </c>
      <c r="H137" s="241"/>
      <c r="I137" s="89"/>
      <c r="J137" s="89">
        <f t="shared" si="14"/>
        <v>0</v>
      </c>
      <c r="K137" s="89">
        <f>IF(AND($F137&lt;=K$3,$G137&gt;=K$3),$H137,0)</f>
        <v>0</v>
      </c>
      <c r="L137" s="89">
        <f>IF(AND($F137&lt;=L$3,$G137&gt;=L$3),$H137,0)</f>
        <v>0</v>
      </c>
      <c r="M137" s="89">
        <f t="shared" si="14"/>
        <v>0</v>
      </c>
      <c r="N137" s="89">
        <v>0</v>
      </c>
      <c r="O137" s="89"/>
      <c r="P137" s="89"/>
    </row>
    <row r="138" spans="1:23" x14ac:dyDescent="0.25">
      <c r="A138" s="87"/>
      <c r="B138" s="50"/>
      <c r="C138" s="50" t="s">
        <v>119</v>
      </c>
      <c r="D138" s="50"/>
      <c r="E138" s="50"/>
      <c r="F138" s="97"/>
      <c r="G138" s="97"/>
      <c r="H138" s="97"/>
      <c r="I138" s="104"/>
      <c r="J138" s="104">
        <f t="shared" ref="J138:O138" si="15">SUM(J135:J137)</f>
        <v>0</v>
      </c>
      <c r="K138" s="104">
        <f t="shared" si="15"/>
        <v>0</v>
      </c>
      <c r="L138" s="104">
        <f t="shared" si="15"/>
        <v>0</v>
      </c>
      <c r="M138" s="104">
        <f t="shared" si="15"/>
        <v>0</v>
      </c>
      <c r="N138" s="104">
        <f t="shared" si="15"/>
        <v>0</v>
      </c>
      <c r="O138" s="97"/>
      <c r="P138" s="104"/>
    </row>
    <row r="139" spans="1:23" x14ac:dyDescent="0.25">
      <c r="A139" s="87"/>
      <c r="B139" s="50"/>
      <c r="C139" s="50"/>
      <c r="D139" s="50"/>
      <c r="E139" s="50"/>
      <c r="F139" s="97"/>
      <c r="G139" s="97"/>
      <c r="H139" s="97"/>
      <c r="I139" s="104"/>
      <c r="J139" s="104"/>
      <c r="K139" s="104"/>
      <c r="L139" s="104"/>
      <c r="M139" s="104"/>
      <c r="N139" s="104"/>
      <c r="O139" s="97"/>
      <c r="P139" s="104"/>
    </row>
    <row r="140" spans="1:23" x14ac:dyDescent="0.25">
      <c r="A140" s="87"/>
      <c r="B140" s="87"/>
      <c r="C140" s="87"/>
      <c r="D140" s="87"/>
      <c r="E140" s="87"/>
      <c r="F140" s="87"/>
      <c r="G140" s="87"/>
      <c r="H140" s="87"/>
      <c r="I140" s="87"/>
      <c r="J140" s="87"/>
      <c r="K140" s="87"/>
      <c r="L140" s="87"/>
      <c r="M140" s="87"/>
      <c r="N140" s="87"/>
      <c r="O140" s="87"/>
      <c r="P140" s="87"/>
    </row>
    <row r="141" spans="1:23" x14ac:dyDescent="0.25">
      <c r="A141" s="89"/>
      <c r="B141" s="111" t="s">
        <v>155</v>
      </c>
      <c r="C141" s="111"/>
      <c r="D141" s="111"/>
      <c r="E141" s="111"/>
      <c r="F141" s="111"/>
      <c r="G141" s="111"/>
      <c r="H141" s="111"/>
      <c r="I141" s="112"/>
      <c r="J141" s="112">
        <f>J116+J132+J138</f>
        <v>258</v>
      </c>
      <c r="K141" s="112">
        <f t="shared" ref="K141:P141" si="16">K116+K132+K138</f>
        <v>258</v>
      </c>
      <c r="L141" s="112">
        <f t="shared" si="16"/>
        <v>258</v>
      </c>
      <c r="M141" s="112">
        <f t="shared" si="16"/>
        <v>258</v>
      </c>
      <c r="N141" s="112">
        <f t="shared" si="16"/>
        <v>0</v>
      </c>
      <c r="O141" s="111"/>
      <c r="P141" s="113"/>
    </row>
    <row r="142" spans="1:23" x14ac:dyDescent="0.25">
      <c r="A142" s="87"/>
      <c r="B142" s="86" t="s">
        <v>38</v>
      </c>
      <c r="C142" s="87"/>
      <c r="D142" s="87"/>
      <c r="E142" s="87"/>
      <c r="F142" s="89"/>
      <c r="G142" s="89"/>
      <c r="H142" s="89"/>
      <c r="I142" s="87"/>
      <c r="J142" s="89"/>
      <c r="K142" s="89"/>
      <c r="L142" s="89"/>
      <c r="M142" s="89"/>
      <c r="N142" s="89"/>
      <c r="O142" s="89"/>
      <c r="P142" s="89"/>
    </row>
    <row r="143" spans="1:23" ht="60.75" customHeight="1" x14ac:dyDescent="0.25">
      <c r="A143" s="89"/>
      <c r="B143" s="23" t="s">
        <v>113</v>
      </c>
      <c r="C143" s="21"/>
      <c r="D143" s="21"/>
      <c r="E143" s="21"/>
      <c r="F143" s="114" t="s">
        <v>24</v>
      </c>
      <c r="G143" s="22"/>
      <c r="H143" s="222" t="s">
        <v>203</v>
      </c>
      <c r="I143" s="222"/>
      <c r="J143" s="222"/>
      <c r="K143" s="222"/>
      <c r="L143" s="222"/>
      <c r="M143" s="222"/>
      <c r="N143" s="222"/>
      <c r="O143" s="222"/>
      <c r="P143" s="222"/>
    </row>
    <row r="144" spans="1:23" ht="28.5" customHeight="1" x14ac:dyDescent="0.25">
      <c r="A144" s="89"/>
      <c r="B144" s="24"/>
      <c r="C144" s="21"/>
      <c r="D144" s="21"/>
      <c r="E144" s="21" t="s">
        <v>124</v>
      </c>
      <c r="F144" s="244"/>
      <c r="G144" s="22"/>
      <c r="H144" s="37"/>
      <c r="I144" s="37"/>
      <c r="J144" s="37"/>
      <c r="K144" s="37"/>
      <c r="L144" s="37"/>
      <c r="M144" s="37"/>
      <c r="N144" s="37"/>
      <c r="O144" s="37"/>
      <c r="P144" s="37"/>
    </row>
    <row r="145" spans="1:16" x14ac:dyDescent="0.25">
      <c r="A145" s="89"/>
      <c r="B145" s="24"/>
      <c r="C145" s="21"/>
      <c r="D145" s="21"/>
      <c r="E145" s="21" t="s">
        <v>123</v>
      </c>
      <c r="F145" s="244" t="s">
        <v>8</v>
      </c>
      <c r="G145" s="27"/>
      <c r="H145" s="222"/>
      <c r="I145" s="222"/>
      <c r="J145" s="222"/>
      <c r="K145" s="222"/>
      <c r="L145" s="222"/>
      <c r="M145" s="222"/>
      <c r="N145" s="222"/>
      <c r="O145" s="222"/>
      <c r="P145" s="222"/>
    </row>
    <row r="146" spans="1:16" x14ac:dyDescent="0.25">
      <c r="A146" s="89"/>
      <c r="B146" s="24"/>
      <c r="C146" s="21"/>
      <c r="D146" s="21"/>
      <c r="E146" s="21"/>
      <c r="F146" s="25"/>
      <c r="G146" s="27"/>
      <c r="H146" s="26"/>
      <c r="I146" s="22"/>
      <c r="J146" s="22"/>
      <c r="K146" s="22"/>
      <c r="L146" s="22"/>
      <c r="M146" s="22"/>
      <c r="N146" s="22"/>
      <c r="O146" s="22"/>
      <c r="P146" s="22"/>
    </row>
    <row r="147" spans="1:16" x14ac:dyDescent="0.25">
      <c r="A147" s="89"/>
      <c r="B147" s="24"/>
      <c r="C147" s="21"/>
      <c r="D147" s="21"/>
      <c r="E147" s="21"/>
      <c r="F147" s="25" t="s">
        <v>115</v>
      </c>
      <c r="G147" s="27"/>
      <c r="H147" s="26"/>
      <c r="I147" s="22"/>
      <c r="J147" s="22"/>
      <c r="K147" s="22"/>
      <c r="L147" s="22"/>
      <c r="M147" s="22"/>
      <c r="N147" s="22"/>
      <c r="O147" s="22"/>
      <c r="P147" s="22"/>
    </row>
    <row r="148" spans="1:16" ht="49.5" customHeight="1" x14ac:dyDescent="0.25">
      <c r="A148" s="89"/>
      <c r="B148" s="28" t="s">
        <v>114</v>
      </c>
      <c r="C148" s="21"/>
      <c r="D148" s="21"/>
      <c r="E148" s="21"/>
      <c r="F148" s="245" t="s">
        <v>145</v>
      </c>
      <c r="G148" s="142" t="s">
        <v>205</v>
      </c>
      <c r="H148" s="222" t="s">
        <v>142</v>
      </c>
      <c r="I148" s="222"/>
      <c r="J148" s="222"/>
      <c r="K148" s="222"/>
      <c r="L148" s="222"/>
      <c r="M148" s="222"/>
      <c r="N148" s="222"/>
      <c r="O148" s="222"/>
      <c r="P148" s="222"/>
    </row>
    <row r="149" spans="1:16" x14ac:dyDescent="0.25">
      <c r="A149" s="89"/>
      <c r="B149" s="86"/>
      <c r="C149" s="87"/>
      <c r="D149" s="87"/>
      <c r="E149" s="87"/>
      <c r="F149" s="108"/>
      <c r="G149" s="89"/>
      <c r="H149" s="109"/>
      <c r="I149" s="89"/>
      <c r="J149" s="89"/>
      <c r="K149" s="89"/>
      <c r="L149" s="89"/>
      <c r="M149" s="89"/>
      <c r="N149" s="89"/>
      <c r="O149" s="89"/>
      <c r="P149" s="89"/>
    </row>
    <row r="150" spans="1:16" x14ac:dyDescent="0.25">
      <c r="A150" s="87"/>
      <c r="B150" s="86" t="s">
        <v>117</v>
      </c>
      <c r="C150" s="87"/>
      <c r="D150" s="87"/>
      <c r="E150" s="87"/>
      <c r="F150" s="105"/>
      <c r="G150" s="214"/>
      <c r="H150" s="214"/>
      <c r="I150" s="214"/>
      <c r="J150" s="214"/>
      <c r="K150" s="214"/>
      <c r="L150" s="214"/>
      <c r="M150" s="214"/>
      <c r="N150" s="214"/>
      <c r="O150" s="214"/>
      <c r="P150" s="89"/>
    </row>
    <row r="151" spans="1:16" ht="45" x14ac:dyDescent="0.25">
      <c r="A151" s="87"/>
      <c r="B151" s="24"/>
      <c r="C151" s="208"/>
      <c r="D151" s="208"/>
      <c r="E151" s="209"/>
      <c r="F151" s="147" t="s">
        <v>204</v>
      </c>
      <c r="G151" s="114" t="s">
        <v>132</v>
      </c>
      <c r="H151" s="114" t="s">
        <v>133</v>
      </c>
      <c r="I151" s="114" t="s">
        <v>134</v>
      </c>
      <c r="J151" s="115" t="s">
        <v>135</v>
      </c>
      <c r="K151" s="114" t="s">
        <v>136</v>
      </c>
      <c r="L151" s="114" t="s">
        <v>137</v>
      </c>
      <c r="M151" s="114" t="s">
        <v>138</v>
      </c>
      <c r="N151" s="114" t="s">
        <v>139</v>
      </c>
      <c r="O151" s="116" t="s">
        <v>141</v>
      </c>
      <c r="P151" s="142"/>
    </row>
    <row r="152" spans="1:16" ht="30.75" customHeight="1" x14ac:dyDescent="0.25">
      <c r="A152" s="87"/>
      <c r="B152" s="21"/>
      <c r="C152" s="210" t="s">
        <v>140</v>
      </c>
      <c r="D152" s="210"/>
      <c r="E152" s="211"/>
      <c r="F152" s="245"/>
      <c r="G152" s="117">
        <v>0</v>
      </c>
      <c r="H152" s="117">
        <v>0</v>
      </c>
      <c r="I152" s="117">
        <v>0.1</v>
      </c>
      <c r="J152" s="117">
        <v>0.1</v>
      </c>
      <c r="K152" s="117">
        <v>0.2</v>
      </c>
      <c r="L152" s="117">
        <v>0.1</v>
      </c>
      <c r="M152" s="117">
        <v>0.2</v>
      </c>
      <c r="N152" s="117">
        <v>0.2</v>
      </c>
      <c r="O152" s="117">
        <v>0.2</v>
      </c>
      <c r="P152" s="144"/>
    </row>
    <row r="153" spans="1:16" ht="30" customHeight="1" x14ac:dyDescent="0.25">
      <c r="A153" s="87"/>
      <c r="B153" s="21"/>
      <c r="C153" s="246" t="s">
        <v>197</v>
      </c>
      <c r="D153" s="247"/>
      <c r="E153" s="247"/>
      <c r="F153" s="245" t="s">
        <v>8</v>
      </c>
      <c r="G153" s="248">
        <v>0</v>
      </c>
      <c r="H153" s="248">
        <v>0</v>
      </c>
      <c r="I153" s="248">
        <v>0.1</v>
      </c>
      <c r="J153" s="248">
        <v>0.1</v>
      </c>
      <c r="K153" s="248">
        <v>0.2</v>
      </c>
      <c r="L153" s="248">
        <v>0.1</v>
      </c>
      <c r="M153" s="248">
        <v>0.2</v>
      </c>
      <c r="N153" s="248" t="s">
        <v>152</v>
      </c>
      <c r="O153" s="248">
        <v>0.2</v>
      </c>
      <c r="P153" s="27"/>
    </row>
    <row r="154" spans="1:16" ht="30" customHeight="1" x14ac:dyDescent="0.25">
      <c r="A154" s="87"/>
      <c r="B154" s="21"/>
      <c r="C154" s="181"/>
      <c r="D154" s="181"/>
      <c r="E154" s="181"/>
      <c r="F154" s="181"/>
      <c r="G154" s="181"/>
      <c r="H154" s="181"/>
      <c r="I154" s="181"/>
      <c r="J154" s="146"/>
      <c r="K154" s="181"/>
      <c r="L154" s="181"/>
      <c r="M154" s="181"/>
      <c r="N154" s="181"/>
      <c r="O154" s="181"/>
      <c r="P154" s="27"/>
    </row>
    <row r="155" spans="1:16" ht="46.5" customHeight="1" x14ac:dyDescent="0.25">
      <c r="A155" s="87"/>
      <c r="B155" s="21"/>
      <c r="C155" s="208"/>
      <c r="D155" s="208"/>
      <c r="E155" s="209"/>
      <c r="F155" s="208"/>
      <c r="G155" s="208"/>
      <c r="H155" s="209"/>
      <c r="I155" s="141" t="s">
        <v>116</v>
      </c>
      <c r="J155" s="140">
        <v>2025</v>
      </c>
      <c r="K155" s="145">
        <v>2030</v>
      </c>
      <c r="L155" s="140">
        <v>2035</v>
      </c>
      <c r="M155" s="140">
        <v>2040</v>
      </c>
      <c r="N155" s="145">
        <v>2045</v>
      </c>
      <c r="O155" s="181"/>
      <c r="P155" s="27"/>
    </row>
    <row r="156" spans="1:16" ht="44.25" customHeight="1" x14ac:dyDescent="0.25">
      <c r="A156" s="87"/>
      <c r="B156" s="21"/>
      <c r="C156" s="208"/>
      <c r="D156" s="208"/>
      <c r="E156" s="209"/>
      <c r="F156" s="215" t="s">
        <v>206</v>
      </c>
      <c r="G156" s="215"/>
      <c r="H156" s="228"/>
      <c r="I156" s="143" t="str">
        <f t="shared" ref="I156:N156" si="17">IF(AND($F$152="x",$F$153="x"),"choose only one rationing sequence",IF($F$152="x",I$141*(8.5/(8.5-SUM($G$152:$N$152)-$O$152*0.5))-I$141,""))</f>
        <v/>
      </c>
      <c r="J156" s="143" t="str">
        <f t="shared" si="17"/>
        <v/>
      </c>
      <c r="K156" s="143" t="str">
        <f t="shared" si="17"/>
        <v/>
      </c>
      <c r="L156" s="143" t="str">
        <f t="shared" si="17"/>
        <v/>
      </c>
      <c r="M156" s="143" t="str">
        <f t="shared" si="17"/>
        <v/>
      </c>
      <c r="N156" s="143" t="str">
        <f t="shared" si="17"/>
        <v/>
      </c>
      <c r="O156" s="181"/>
      <c r="P156" s="27"/>
    </row>
    <row r="157" spans="1:16" ht="44.25" customHeight="1" x14ac:dyDescent="0.25">
      <c r="A157" s="87"/>
      <c r="B157" s="21"/>
      <c r="C157" s="181"/>
      <c r="D157" s="181"/>
      <c r="E157" s="263" t="s">
        <v>218</v>
      </c>
      <c r="F157" s="215" t="s">
        <v>207</v>
      </c>
      <c r="G157" s="215"/>
      <c r="H157" s="215"/>
      <c r="I157" s="143">
        <f>IF(AND($F$152="x",$F$153="x"),"choose only one rationing sequence",IF($F$153="x",I$141*(8.5/(8.5-SUM($G$153:$N$153)-$O$153*0.5))-I$141,""))</f>
        <v>0</v>
      </c>
      <c r="J157" s="143">
        <f>IF(AND($F$152="x",$F$153="x"),"choose only one rationing sequence",IF($F$153="x",J$141*(8.5/(8.5-SUM($G$153:$N$153)-$O$153*0.5))-J$141,""))</f>
        <v>26.805194805194787</v>
      </c>
      <c r="K157" s="143">
        <f>IF(AND($F$152="x",$F$153="x"),"choose only one rationing sequence",IF($F$153="x",K$141*(8.5/(8.5-SUM($G$153:$N$153)-$O$153*0.5))-K$141,""))</f>
        <v>26.805194805194787</v>
      </c>
      <c r="L157" s="143">
        <f t="shared" ref="J157:N157" si="18">IF(AND($F$152="x",$F$153="x"),"choose only one rationing sequence",IF($F$153="x",L$141*(8.5/(8.5-SUM($G$153:$N$153)-$O$153*0.5))-L$141,""))</f>
        <v>26.805194805194787</v>
      </c>
      <c r="M157" s="143">
        <f>IF(AND($F$152="x",$F$153="x"),"choose only one rationing sequence",IF($F$153="x",M$141*(8.5/(8.5-SUM($G$153:$N$153)-$O$153*0.5))-M$141,""))</f>
        <v>26.805194805194787</v>
      </c>
      <c r="N157" s="143">
        <f t="shared" si="18"/>
        <v>0</v>
      </c>
      <c r="O157" s="181"/>
      <c r="P157" s="27"/>
    </row>
    <row r="158" spans="1:16" ht="30" customHeight="1" x14ac:dyDescent="0.25">
      <c r="A158" s="87"/>
      <c r="B158" s="21"/>
      <c r="C158" s="208"/>
      <c r="D158" s="208"/>
      <c r="E158" s="209"/>
      <c r="F158" s="208"/>
      <c r="G158" s="208"/>
      <c r="H158" s="209"/>
      <c r="I158" s="208"/>
      <c r="J158" s="208"/>
      <c r="K158" s="209"/>
      <c r="L158" s="208"/>
      <c r="M158" s="208"/>
      <c r="N158" s="209"/>
      <c r="O158" s="181"/>
      <c r="P158" s="27"/>
    </row>
    <row r="159" spans="1:16" ht="109.5" customHeight="1" x14ac:dyDescent="0.25">
      <c r="A159" s="87"/>
      <c r="B159" s="21"/>
      <c r="C159" s="208"/>
      <c r="D159" s="208"/>
      <c r="E159" s="209"/>
      <c r="F159" s="27"/>
      <c r="G159" s="222" t="s">
        <v>208</v>
      </c>
      <c r="H159" s="222"/>
      <c r="I159" s="222"/>
      <c r="J159" s="222"/>
      <c r="K159" s="222"/>
      <c r="L159" s="222"/>
      <c r="M159" s="222"/>
      <c r="N159" s="222"/>
      <c r="O159" s="222"/>
      <c r="P159" s="22"/>
    </row>
    <row r="160" spans="1:16" x14ac:dyDescent="0.25">
      <c r="A160" s="87"/>
      <c r="B160" s="21"/>
      <c r="C160" s="21"/>
      <c r="D160" s="21"/>
      <c r="E160" s="21"/>
      <c r="F160" s="27"/>
      <c r="G160" s="37"/>
      <c r="H160" s="37"/>
      <c r="I160" s="37"/>
      <c r="J160" s="37"/>
      <c r="K160" s="37"/>
      <c r="L160" s="37"/>
      <c r="M160" s="37"/>
      <c r="N160" s="37"/>
      <c r="O160" s="37"/>
      <c r="P160" s="22"/>
    </row>
    <row r="161" spans="1:16" x14ac:dyDescent="0.25">
      <c r="A161" s="87"/>
      <c r="B161" s="21"/>
      <c r="C161" s="21"/>
      <c r="D161" s="21"/>
      <c r="E161" s="21"/>
      <c r="F161" s="27"/>
      <c r="G161" s="27" t="s">
        <v>150</v>
      </c>
      <c r="H161" s="27"/>
      <c r="I161" s="21"/>
      <c r="J161" s="22"/>
      <c r="K161" s="22"/>
      <c r="L161" s="22"/>
      <c r="M161" s="22"/>
      <c r="N161" s="22"/>
      <c r="O161" s="22"/>
      <c r="P161" s="22"/>
    </row>
    <row r="162" spans="1:16" x14ac:dyDescent="0.25">
      <c r="A162" s="87"/>
      <c r="B162" s="87"/>
      <c r="C162" s="87"/>
      <c r="D162" s="87"/>
      <c r="E162" s="87"/>
      <c r="F162" s="105"/>
      <c r="G162" s="89"/>
      <c r="H162" s="105"/>
      <c r="I162" s="87"/>
      <c r="J162" s="89"/>
      <c r="K162" s="89"/>
      <c r="L162" s="89"/>
      <c r="M162" s="89"/>
      <c r="N162" s="89"/>
      <c r="O162" s="89"/>
      <c r="P162" s="89"/>
    </row>
    <row r="163" spans="1:16" ht="47.25" customHeight="1" x14ac:dyDescent="0.25">
      <c r="A163" s="111"/>
      <c r="B163" s="111" t="s">
        <v>40</v>
      </c>
      <c r="C163" s="111"/>
      <c r="D163" s="111"/>
      <c r="E163" s="111"/>
      <c r="F163" s="111"/>
      <c r="G163" s="111"/>
      <c r="H163" s="111"/>
      <c r="I163" s="204" t="s">
        <v>151</v>
      </c>
      <c r="J163" s="204"/>
      <c r="K163" s="204"/>
      <c r="L163" s="204"/>
      <c r="M163" s="204"/>
      <c r="N163" s="204"/>
      <c r="O163" s="204"/>
      <c r="P163" s="204"/>
    </row>
    <row r="164" spans="1:16" x14ac:dyDescent="0.25">
      <c r="A164" s="111"/>
      <c r="B164" s="111"/>
      <c r="C164" s="111" t="s">
        <v>22</v>
      </c>
      <c r="D164" s="111"/>
      <c r="E164" s="259" t="s">
        <v>216</v>
      </c>
      <c r="F164" s="111"/>
      <c r="G164" s="111"/>
      <c r="H164" s="111"/>
      <c r="I164" s="112"/>
      <c r="J164" s="112">
        <f t="shared" ref="J164:O164" si="19">J141</f>
        <v>258</v>
      </c>
      <c r="K164" s="112">
        <f t="shared" si="19"/>
        <v>258</v>
      </c>
      <c r="L164" s="112">
        <f t="shared" si="19"/>
        <v>258</v>
      </c>
      <c r="M164" s="112">
        <f t="shared" si="19"/>
        <v>258</v>
      </c>
      <c r="N164" s="112">
        <f t="shared" si="19"/>
        <v>0</v>
      </c>
      <c r="O164" s="111"/>
      <c r="P164" s="112"/>
    </row>
    <row r="165" spans="1:16" ht="23.25" customHeight="1" x14ac:dyDescent="0.25">
      <c r="A165" s="111"/>
      <c r="B165" s="111"/>
      <c r="C165" s="149" t="s">
        <v>29</v>
      </c>
      <c r="D165" s="149"/>
      <c r="E165" s="260" t="s">
        <v>216</v>
      </c>
      <c r="F165" s="111"/>
      <c r="G165" s="111"/>
      <c r="H165" s="111"/>
      <c r="I165" s="148"/>
      <c r="J165" s="261">
        <v>31</v>
      </c>
      <c r="K165" s="261">
        <v>31</v>
      </c>
      <c r="L165" s="261">
        <v>31</v>
      </c>
      <c r="M165" s="261">
        <v>31</v>
      </c>
      <c r="N165" s="148">
        <f t="shared" ref="N165:S165" si="20">IF(AND($F$152="x",$F$153="x"),"choose only one rationing sequence",IF($F$152="x",N156,IF($F$153="x",N157,0)))</f>
        <v>0</v>
      </c>
      <c r="O165" s="111"/>
      <c r="P165" s="112"/>
    </row>
    <row r="166" spans="1:16" x14ac:dyDescent="0.25">
      <c r="A166" s="111"/>
      <c r="B166" s="111"/>
      <c r="C166" s="111" t="s">
        <v>25</v>
      </c>
      <c r="D166" s="111"/>
      <c r="E166" s="111"/>
      <c r="F166" s="111"/>
      <c r="G166" s="111"/>
      <c r="H166" s="111"/>
      <c r="I166" s="112"/>
      <c r="J166" s="112">
        <f>SUM(J164:J165)</f>
        <v>289</v>
      </c>
      <c r="K166" s="112">
        <f t="shared" ref="K166:N166" si="21">SUM(K164:K165)</f>
        <v>289</v>
      </c>
      <c r="L166" s="112">
        <f t="shared" si="21"/>
        <v>289</v>
      </c>
      <c r="M166" s="112">
        <f t="shared" si="21"/>
        <v>289</v>
      </c>
      <c r="N166" s="112">
        <f t="shared" si="21"/>
        <v>0</v>
      </c>
      <c r="O166" s="111"/>
      <c r="P166" s="112"/>
    </row>
    <row r="167" spans="1:16" x14ac:dyDescent="0.25">
      <c r="A167" s="87"/>
      <c r="B167" s="87"/>
      <c r="C167" s="87"/>
      <c r="D167" s="87"/>
      <c r="E167" s="87"/>
      <c r="F167" s="206" t="s">
        <v>24</v>
      </c>
      <c r="G167" s="89"/>
      <c r="H167" s="217" t="s">
        <v>161</v>
      </c>
      <c r="I167" s="87"/>
      <c r="J167" s="89"/>
      <c r="K167" s="89"/>
      <c r="L167" s="89"/>
      <c r="M167" s="89"/>
      <c r="N167" s="89"/>
      <c r="O167" s="89"/>
      <c r="P167" s="89"/>
    </row>
    <row r="168" spans="1:16" ht="48" customHeight="1" x14ac:dyDescent="0.25">
      <c r="A168" s="87"/>
      <c r="B168" s="86" t="s">
        <v>112</v>
      </c>
      <c r="C168" s="87"/>
      <c r="D168" s="87"/>
      <c r="E168" s="87"/>
      <c r="F168" s="207"/>
      <c r="G168" s="89"/>
      <c r="H168" s="218"/>
      <c r="I168" s="87"/>
      <c r="J168" s="89"/>
      <c r="K168" s="89"/>
      <c r="L168" s="205" t="s">
        <v>160</v>
      </c>
      <c r="M168" s="205"/>
      <c r="N168" s="205"/>
      <c r="O168" s="205"/>
      <c r="P168" s="119">
        <v>184</v>
      </c>
    </row>
    <row r="169" spans="1:16" x14ac:dyDescent="0.25">
      <c r="A169" s="87"/>
      <c r="B169" s="87"/>
      <c r="C169" s="89" t="s">
        <v>107</v>
      </c>
      <c r="D169" s="89"/>
      <c r="E169" s="89"/>
      <c r="F169" s="241"/>
      <c r="G169" s="89"/>
      <c r="H169" s="107">
        <v>9</v>
      </c>
      <c r="I169" s="89"/>
      <c r="J169" s="89"/>
      <c r="K169" s="89"/>
      <c r="L169" s="89"/>
      <c r="M169" s="89"/>
      <c r="N169" s="89"/>
      <c r="O169" s="89"/>
      <c r="P169" s="89">
        <f>IF($F169="x",$H169,0)</f>
        <v>0</v>
      </c>
    </row>
    <row r="170" spans="1:16" x14ac:dyDescent="0.25">
      <c r="A170" s="87"/>
      <c r="B170" s="87"/>
      <c r="C170" s="89" t="s">
        <v>111</v>
      </c>
      <c r="D170" s="89"/>
      <c r="E170" s="89"/>
      <c r="F170" s="241"/>
      <c r="G170" s="89"/>
      <c r="H170" s="125">
        <v>6.5</v>
      </c>
      <c r="I170" s="89"/>
      <c r="J170" s="89"/>
      <c r="K170" s="89"/>
      <c r="L170" s="89"/>
      <c r="M170" s="89"/>
      <c r="N170" s="89"/>
      <c r="O170" s="89"/>
      <c r="P170" s="103">
        <f>IF($F170="x",$H170,0)</f>
        <v>0</v>
      </c>
    </row>
    <row r="171" spans="1:16" x14ac:dyDescent="0.25">
      <c r="A171" s="87"/>
      <c r="B171" s="87"/>
      <c r="C171" s="89" t="s">
        <v>50</v>
      </c>
      <c r="D171" s="89"/>
      <c r="E171" s="89"/>
      <c r="F171" s="241"/>
      <c r="G171" s="89"/>
      <c r="H171" s="249"/>
      <c r="I171" s="87"/>
      <c r="J171" s="89"/>
      <c r="K171" s="89"/>
      <c r="L171" s="89"/>
      <c r="M171" s="89"/>
      <c r="N171" s="89"/>
      <c r="O171" s="89"/>
      <c r="P171" s="89">
        <f>IF($F171="x",$H171,0)</f>
        <v>0</v>
      </c>
    </row>
    <row r="172" spans="1:16" ht="15.75" thickBot="1" x14ac:dyDescent="0.3">
      <c r="A172" s="87"/>
      <c r="B172" s="87"/>
      <c r="C172" s="89" t="s">
        <v>196</v>
      </c>
      <c r="D172" s="89"/>
      <c r="E172" s="89"/>
      <c r="F172" s="105"/>
      <c r="G172" s="89"/>
      <c r="H172" s="120"/>
      <c r="I172" s="87"/>
      <c r="J172" s="89"/>
      <c r="K172" s="89"/>
      <c r="L172" s="89"/>
      <c r="M172" s="89"/>
      <c r="N172" s="89"/>
      <c r="O172" s="89"/>
      <c r="P172" s="89">
        <f>SUM(P169:P171)</f>
        <v>0</v>
      </c>
    </row>
    <row r="173" spans="1:16" ht="15.75" thickBot="1" x14ac:dyDescent="0.3">
      <c r="A173" s="87"/>
      <c r="B173" s="50"/>
      <c r="C173" s="50" t="s">
        <v>195</v>
      </c>
      <c r="D173" s="50"/>
      <c r="E173" s="50"/>
      <c r="F173" s="97"/>
      <c r="G173" s="97"/>
      <c r="H173" s="97"/>
      <c r="I173" s="104"/>
      <c r="J173" s="104"/>
      <c r="K173" s="104"/>
      <c r="L173" s="104"/>
      <c r="M173" s="104"/>
      <c r="N173" s="104"/>
      <c r="O173" s="97"/>
      <c r="P173" s="135">
        <f>P168+P172</f>
        <v>184</v>
      </c>
    </row>
    <row r="174" spans="1:16" ht="15.75" thickBot="1" x14ac:dyDescent="0.3">
      <c r="A174" s="87"/>
      <c r="B174" s="122" t="s">
        <v>149</v>
      </c>
      <c r="C174" s="50"/>
      <c r="D174" s="50"/>
      <c r="E174" s="50"/>
      <c r="F174" s="97"/>
      <c r="G174" s="97"/>
      <c r="H174" s="97"/>
      <c r="I174" s="104"/>
      <c r="J174" s="104"/>
      <c r="K174" s="104"/>
      <c r="L174" s="104"/>
      <c r="M174" s="104"/>
      <c r="N174" s="104"/>
      <c r="O174" s="97"/>
      <c r="P174" s="121">
        <v>81</v>
      </c>
    </row>
    <row r="175" spans="1:16" ht="15.75" thickBot="1" x14ac:dyDescent="0.3">
      <c r="A175" s="87"/>
      <c r="B175" s="122" t="s">
        <v>199</v>
      </c>
      <c r="C175" s="50"/>
      <c r="D175" s="50"/>
      <c r="E175" s="50"/>
      <c r="F175" s="97"/>
      <c r="G175" s="97"/>
      <c r="H175" s="97"/>
      <c r="I175" s="104"/>
      <c r="J175" s="104"/>
      <c r="K175" s="104"/>
      <c r="L175" s="104"/>
      <c r="M175" s="104"/>
      <c r="N175" s="104"/>
      <c r="O175" s="97"/>
      <c r="P175" s="136">
        <f>P173+P174</f>
        <v>265</v>
      </c>
    </row>
    <row r="176" spans="1:16" x14ac:dyDescent="0.25">
      <c r="A176" s="87"/>
      <c r="B176" s="89"/>
      <c r="C176" s="89"/>
      <c r="D176" s="89"/>
      <c r="E176" s="89"/>
      <c r="F176" s="89"/>
      <c r="G176" s="89"/>
      <c r="H176" s="89"/>
      <c r="I176" s="89"/>
      <c r="J176" s="89"/>
      <c r="K176" s="89"/>
      <c r="L176" s="89"/>
      <c r="M176" s="89"/>
      <c r="N176" s="89"/>
      <c r="O176" s="89"/>
      <c r="P176" s="89"/>
    </row>
    <row r="177" spans="1:18" s="100" customFormat="1" x14ac:dyDescent="0.25">
      <c r="A177" s="87"/>
      <c r="B177" s="111"/>
      <c r="C177" s="111" t="s">
        <v>25</v>
      </c>
      <c r="D177" s="111"/>
      <c r="E177" s="111"/>
      <c r="F177" s="111"/>
      <c r="G177" s="111"/>
      <c r="H177" s="111"/>
      <c r="I177" s="112"/>
      <c r="J177" s="112">
        <f>J166</f>
        <v>289</v>
      </c>
      <c r="K177" s="112">
        <f>K166</f>
        <v>289</v>
      </c>
      <c r="L177" s="112">
        <f>L166</f>
        <v>289</v>
      </c>
      <c r="M177" s="112">
        <f>M166</f>
        <v>289</v>
      </c>
      <c r="N177" s="112">
        <f>N166</f>
        <v>0</v>
      </c>
      <c r="O177" s="111"/>
      <c r="P177" s="112">
        <f>M177</f>
        <v>289</v>
      </c>
    </row>
    <row r="178" spans="1:18" x14ac:dyDescent="0.25">
      <c r="A178" s="87"/>
      <c r="B178" s="110"/>
      <c r="C178" s="118" t="s">
        <v>30</v>
      </c>
      <c r="D178" s="110"/>
      <c r="E178" s="110"/>
      <c r="F178" s="110"/>
      <c r="G178" s="110"/>
      <c r="H178" s="110"/>
      <c r="I178" s="123">
        <f t="shared" ref="I178:N178" si="22">I32+I95</f>
        <v>197.7</v>
      </c>
      <c r="J178" s="123">
        <f t="shared" si="22"/>
        <v>239.42000000000002</v>
      </c>
      <c r="K178" s="123">
        <f t="shared" si="22"/>
        <v>244.76</v>
      </c>
      <c r="L178" s="123">
        <f t="shared" si="22"/>
        <v>251.93</v>
      </c>
      <c r="M178" s="123">
        <f t="shared" si="22"/>
        <v>260.83999999999997</v>
      </c>
      <c r="N178" s="123">
        <f t="shared" si="22"/>
        <v>0</v>
      </c>
      <c r="O178" s="123"/>
      <c r="P178" s="137">
        <f>P175</f>
        <v>265</v>
      </c>
    </row>
    <row r="179" spans="1:18" x14ac:dyDescent="0.25">
      <c r="A179" s="58" t="s">
        <v>31</v>
      </c>
      <c r="B179" s="58"/>
      <c r="C179" s="58"/>
      <c r="D179" s="58"/>
      <c r="E179" s="58"/>
      <c r="F179" s="59"/>
      <c r="G179" s="58"/>
      <c r="H179" s="60"/>
      <c r="I179" s="124"/>
      <c r="J179" s="124">
        <f t="shared" ref="J179:N179" si="23">J177-J178</f>
        <v>49.579999999999984</v>
      </c>
      <c r="K179" s="124">
        <f t="shared" si="23"/>
        <v>44.240000000000009</v>
      </c>
      <c r="L179" s="124">
        <f t="shared" si="23"/>
        <v>37.069999999999993</v>
      </c>
      <c r="M179" s="124">
        <f t="shared" si="23"/>
        <v>28.160000000000025</v>
      </c>
      <c r="N179" s="262">
        <f>N177-N178</f>
        <v>0</v>
      </c>
      <c r="O179" s="124"/>
      <c r="P179" s="124">
        <f>P177-P178</f>
        <v>24</v>
      </c>
    </row>
    <row r="180" spans="1:18" ht="15" customHeight="1" x14ac:dyDescent="0.25">
      <c r="O180" s="250" t="s">
        <v>143</v>
      </c>
      <c r="P180" s="250"/>
      <c r="Q180" s="251"/>
      <c r="R180" s="251"/>
    </row>
    <row r="181" spans="1:18" x14ac:dyDescent="0.25">
      <c r="A181" s="43" t="s">
        <v>12</v>
      </c>
      <c r="J181" s="252"/>
      <c r="K181" s="252"/>
      <c r="L181" s="252"/>
      <c r="M181" s="252"/>
      <c r="N181" s="252"/>
      <c r="O181" s="250"/>
      <c r="P181" s="250"/>
      <c r="Q181" s="251"/>
      <c r="R181" s="251"/>
    </row>
    <row r="182" spans="1:18" ht="15" customHeight="1" x14ac:dyDescent="0.25">
      <c r="A182" s="253" t="s">
        <v>13</v>
      </c>
      <c r="B182" s="254" t="s">
        <v>48</v>
      </c>
      <c r="C182" s="254"/>
      <c r="D182" s="254"/>
      <c r="E182" s="254"/>
      <c r="F182" s="254"/>
      <c r="G182" s="254"/>
      <c r="H182" s="254"/>
      <c r="I182" s="254"/>
      <c r="J182" s="254"/>
      <c r="K182" s="254"/>
      <c r="L182" s="254"/>
      <c r="M182" s="254"/>
      <c r="N182" s="255"/>
      <c r="O182" s="250"/>
      <c r="P182" s="250"/>
      <c r="Q182" s="251"/>
      <c r="R182" s="251"/>
    </row>
    <row r="183" spans="1:18" ht="15" customHeight="1" x14ac:dyDescent="0.25">
      <c r="A183" s="253" t="s">
        <v>13</v>
      </c>
      <c r="B183" s="254" t="s">
        <v>32</v>
      </c>
      <c r="C183" s="254"/>
      <c r="D183" s="254"/>
      <c r="E183" s="254"/>
      <c r="F183" s="254"/>
      <c r="G183" s="254"/>
      <c r="H183" s="254"/>
      <c r="I183" s="254"/>
      <c r="J183" s="254"/>
      <c r="K183" s="254"/>
      <c r="L183" s="254"/>
      <c r="M183" s="254"/>
      <c r="N183" s="254"/>
      <c r="O183" s="254"/>
    </row>
    <row r="184" spans="1:18" ht="15" customHeight="1" x14ac:dyDescent="0.25">
      <c r="A184" s="253" t="s">
        <v>13</v>
      </c>
      <c r="B184" s="254" t="s">
        <v>33</v>
      </c>
      <c r="C184" s="254"/>
      <c r="D184" s="254"/>
      <c r="E184" s="254"/>
      <c r="F184" s="254"/>
      <c r="G184" s="254"/>
      <c r="H184" s="254"/>
      <c r="I184" s="254"/>
      <c r="J184" s="254"/>
      <c r="K184" s="254"/>
      <c r="L184" s="254"/>
      <c r="M184" s="254"/>
      <c r="N184" s="254"/>
      <c r="O184" s="254"/>
    </row>
    <row r="185" spans="1:18" ht="15" customHeight="1" x14ac:dyDescent="0.25">
      <c r="A185" s="253" t="s">
        <v>13</v>
      </c>
      <c r="B185" s="254" t="s">
        <v>34</v>
      </c>
      <c r="C185" s="254"/>
      <c r="D185" s="254"/>
      <c r="E185" s="254"/>
      <c r="F185" s="254"/>
      <c r="G185" s="254"/>
      <c r="H185" s="254"/>
      <c r="I185" s="254"/>
      <c r="J185" s="254"/>
      <c r="K185" s="254"/>
      <c r="L185" s="254"/>
      <c r="M185" s="254"/>
      <c r="N185" s="254"/>
      <c r="O185" s="254"/>
    </row>
    <row r="186" spans="1:18" x14ac:dyDescent="0.25">
      <c r="A186" s="253" t="s">
        <v>13</v>
      </c>
      <c r="B186" s="43" t="s">
        <v>148</v>
      </c>
    </row>
    <row r="188" spans="1:18" x14ac:dyDescent="0.25">
      <c r="A188" s="43">
        <v>1</v>
      </c>
      <c r="B188" s="43" t="s">
        <v>108</v>
      </c>
    </row>
    <row r="189" spans="1:18" x14ac:dyDescent="0.25">
      <c r="A189" s="43">
        <v>2</v>
      </c>
      <c r="B189" s="43" t="s">
        <v>109</v>
      </c>
    </row>
  </sheetData>
  <sheetProtection algorithmName="SHA-512" hashValue="Ydw/BJQitRTyP7SsPTU6D2mPYQ2wc+IoajK/MX2V1mfK2Oq/jV7sLb0zxo6PuIT8MRNIJ3ZfXSy6/PSi1yGR6w==" saltValue="odO4UF+xwIa3FzxpFSdvAA==" spinCount="100000" sheet="1" objects="1" scenarios="1"/>
  <protectedRanges>
    <protectedRange algorithmName="SHA-512" hashValue="wvl4m3vgJV6WgjLOW4zoYJK4XBUUYJSGgd57UfNRUI0g1RUe+MfoqFg7yhRs9lV0DXDBtZZnBTLE7WsXEg4NIg==" saltValue="59v4acpGWWPwglDxZcFB1A==" spinCount="100000" sqref="B118:P130" name="Project Yield"/>
    <protectedRange algorithmName="SHA-512" hashValue="tjVu52gTkDyDs3z3B5Bb2F+cOVLe5JV17U/f9tAOBidm0/J6m0mVm1syfbjJOjRdAJf5sbCsQV6pK9TZh1vomw==" saltValue="b4N305LRktrLbce0XcZcfg==" spinCount="100000" sqref="B142 B143:P148 G159:O160" name="Design Drought Modifications"/>
  </protectedRanges>
  <mergeCells count="36">
    <mergeCell ref="O180:P182"/>
    <mergeCell ref="B182:M182"/>
    <mergeCell ref="B183:O183"/>
    <mergeCell ref="B184:O184"/>
    <mergeCell ref="B185:O185"/>
    <mergeCell ref="L158:N158"/>
    <mergeCell ref="C159:E159"/>
    <mergeCell ref="G159:O159"/>
    <mergeCell ref="I163:P163"/>
    <mergeCell ref="F167:F168"/>
    <mergeCell ref="H167:H168"/>
    <mergeCell ref="L168:O168"/>
    <mergeCell ref="C156:E156"/>
    <mergeCell ref="F156:H156"/>
    <mergeCell ref="F157:H157"/>
    <mergeCell ref="C158:E158"/>
    <mergeCell ref="F158:H158"/>
    <mergeCell ref="I158:K158"/>
    <mergeCell ref="G150:O150"/>
    <mergeCell ref="C151:E151"/>
    <mergeCell ref="C152:E152"/>
    <mergeCell ref="C153:E153"/>
    <mergeCell ref="C155:E155"/>
    <mergeCell ref="F155:H155"/>
    <mergeCell ref="C129:E129"/>
    <mergeCell ref="C130:E130"/>
    <mergeCell ref="B134:E134"/>
    <mergeCell ref="H143:P143"/>
    <mergeCell ref="H145:P145"/>
    <mergeCell ref="H148:P148"/>
    <mergeCell ref="E1:I1"/>
    <mergeCell ref="J1:N2"/>
    <mergeCell ref="B17:E17"/>
    <mergeCell ref="P86:P94"/>
    <mergeCell ref="R117:W117"/>
    <mergeCell ref="C128:E128"/>
  </mergeCells>
  <pageMargins left="0.25" right="0.25" top="0.25" bottom="0.25" header="0" footer="0"/>
  <pageSetup scale="37" fitToWidth="0"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Summary</vt:lpstr>
      <vt:lpstr>Supply and Demand Worksheet</vt:lpstr>
      <vt:lpstr>Supply and Demand DD example 1</vt:lpstr>
      <vt:lpstr>Supply and Demand DD example 2</vt:lpstr>
      <vt:lpstr>Summary!Print_Area</vt:lpstr>
      <vt:lpstr>'Supply and Demand DD example 1'!Print_Area</vt:lpstr>
      <vt:lpstr>'Supply and Demand DD example 2'!Print_Area</vt:lpstr>
      <vt:lpstr>'Supply and Demand Worksheet'!Print_Area</vt:lpstr>
      <vt:lpstr>'Supply and Demand DD example 1'!Retail_Wate_Demand_Details</vt:lpstr>
      <vt:lpstr>'Supply and Demand DD example 2'!Retail_Wate_Demand_Details</vt:lpstr>
      <vt:lpstr>'Supply and Demand Worksheet'!Retail_Wate_Demand_Details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 B. Moran</dc:creator>
  <cp:lastModifiedBy>Moses, Matt</cp:lastModifiedBy>
  <cp:lastPrinted>2020-12-29T23:52:51Z</cp:lastPrinted>
  <dcterms:created xsi:type="dcterms:W3CDTF">2020-05-15T20:17:20Z</dcterms:created>
  <dcterms:modified xsi:type="dcterms:W3CDTF">2021-01-06T01:16:44Z</dcterms:modified>
</cp:coreProperties>
</file>